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stavby\2025\HD SOŠ venk.učebna\"/>
    </mc:Choice>
  </mc:AlternateContent>
  <bookViews>
    <workbookView xWindow="0" yWindow="0" windowWidth="0" windowHeight="0"/>
  </bookViews>
  <sheets>
    <sheet name="Rekapitulace stavby" sheetId="1" r:id="rId1"/>
    <sheet name="010 - Plocha oddychu a re..." sheetId="2" r:id="rId2"/>
    <sheet name="020 - Oprava komunikace k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'010 - Plocha oddychu a re...'!$C$125:$K$170</definedName>
    <definedName name="_xlnm.Print_Area" localSheetId="1">'010 - Plocha oddychu a re...'!$C$4:$J$76,'010 - Plocha oddychu a re...'!$C$82:$J$107,'010 - Plocha oddychu a re...'!$C$113:$J$170</definedName>
    <definedName name="_xlnm.Print_Titles" localSheetId="1">'010 - Plocha oddychu a re...'!$125:$125</definedName>
    <definedName name="_xlnm._FilterDatabase" localSheetId="2" hidden="1">'020 - Oprava komunikace k...'!$C$127:$K$223</definedName>
    <definedName name="_xlnm.Print_Area" localSheetId="2">'020 - Oprava komunikace k...'!$C$4:$J$76,'020 - Oprava komunikace k...'!$C$82:$J$109,'020 - Oprava komunikace k...'!$C$115:$J$223</definedName>
    <definedName name="_xlnm.Print_Titles" localSheetId="2">'020 - Oprava komunikace k...'!$127:$127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223"/>
  <c r="BH223"/>
  <c r="BG223"/>
  <c r="BF223"/>
  <c r="T223"/>
  <c r="T222"/>
  <c r="R223"/>
  <c r="R222"/>
  <c r="P223"/>
  <c r="P222"/>
  <c r="BI221"/>
  <c r="BH221"/>
  <c r="BG221"/>
  <c r="BF221"/>
  <c r="T221"/>
  <c r="T220"/>
  <c r="T219"/>
  <c r="R221"/>
  <c r="R220"/>
  <c r="R219"/>
  <c r="P221"/>
  <c r="P220"/>
  <c r="P219"/>
  <c r="BI218"/>
  <c r="BH218"/>
  <c r="BG218"/>
  <c r="BF218"/>
  <c r="T218"/>
  <c r="T217"/>
  <c r="R218"/>
  <c r="R217"/>
  <c r="P218"/>
  <c r="P217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T171"/>
  <c r="R172"/>
  <c r="R171"/>
  <c r="P172"/>
  <c r="P171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J125"/>
  <c r="F124"/>
  <c r="F122"/>
  <c r="E120"/>
  <c r="J92"/>
  <c r="F91"/>
  <c r="F89"/>
  <c r="E87"/>
  <c r="J21"/>
  <c r="E21"/>
  <c r="J91"/>
  <c r="J20"/>
  <c r="J18"/>
  <c r="E18"/>
  <c r="F92"/>
  <c r="J17"/>
  <c r="J12"/>
  <c r="J122"/>
  <c r="E7"/>
  <c r="E85"/>
  <c i="2" r="J37"/>
  <c r="J36"/>
  <c i="1" r="AY95"/>
  <c i="2" r="J35"/>
  <c i="1" r="AX95"/>
  <c i="2" r="BI170"/>
  <c r="BH170"/>
  <c r="BG170"/>
  <c r="BF170"/>
  <c r="T170"/>
  <c r="T169"/>
  <c r="T168"/>
  <c r="R170"/>
  <c r="R169"/>
  <c r="R168"/>
  <c r="P170"/>
  <c r="P169"/>
  <c r="P168"/>
  <c r="BI163"/>
  <c r="BH163"/>
  <c r="BG163"/>
  <c r="BF163"/>
  <c r="T163"/>
  <c r="T162"/>
  <c r="R163"/>
  <c r="R162"/>
  <c r="P163"/>
  <c r="P162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5"/>
  <c r="BH135"/>
  <c r="BG135"/>
  <c r="BF135"/>
  <c r="T135"/>
  <c r="T134"/>
  <c r="R135"/>
  <c r="R134"/>
  <c r="P135"/>
  <c r="P134"/>
  <c r="BI131"/>
  <c r="BH131"/>
  <c r="BG131"/>
  <c r="BF131"/>
  <c r="T131"/>
  <c r="R131"/>
  <c r="P131"/>
  <c r="BI129"/>
  <c r="BH129"/>
  <c r="BG129"/>
  <c r="BF129"/>
  <c r="T129"/>
  <c r="R129"/>
  <c r="P129"/>
  <c r="J123"/>
  <c r="J122"/>
  <c r="F122"/>
  <c r="F120"/>
  <c r="E118"/>
  <c r="J92"/>
  <c r="J91"/>
  <c r="F91"/>
  <c r="F89"/>
  <c r="E87"/>
  <c r="J18"/>
  <c r="E18"/>
  <c r="F92"/>
  <c r="J17"/>
  <c r="J12"/>
  <c r="J120"/>
  <c r="E7"/>
  <c r="E116"/>
  <c i="1" r="L90"/>
  <c r="AM90"/>
  <c r="AM89"/>
  <c r="L89"/>
  <c r="AM87"/>
  <c r="L87"/>
  <c r="L85"/>
  <c r="L84"/>
  <c i="2" r="J170"/>
  <c r="BK152"/>
  <c r="J146"/>
  <c r="BK139"/>
  <c r="BK159"/>
  <c r="J148"/>
  <c r="J131"/>
  <c r="BK170"/>
  <c r="BK156"/>
  <c r="J149"/>
  <c r="BK148"/>
  <c r="J141"/>
  <c r="BK138"/>
  <c i="3" r="BK223"/>
  <c r="J214"/>
  <c r="J206"/>
  <c r="BK201"/>
  <c r="J197"/>
  <c r="J194"/>
  <c r="J189"/>
  <c r="BK180"/>
  <c r="J177"/>
  <c r="J164"/>
  <c r="J153"/>
  <c r="BK146"/>
  <c r="J135"/>
  <c r="BK218"/>
  <c r="BK212"/>
  <c r="J202"/>
  <c r="BK197"/>
  <c r="J193"/>
  <c r="J182"/>
  <c r="J178"/>
  <c r="BK164"/>
  <c r="J159"/>
  <c r="J146"/>
  <c r="BK177"/>
  <c r="J168"/>
  <c r="BK161"/>
  <c r="BK153"/>
  <c r="J142"/>
  <c r="BK216"/>
  <c r="BK200"/>
  <c r="J166"/>
  <c r="J137"/>
  <c i="2" r="J161"/>
  <c r="J156"/>
  <c r="BK149"/>
  <c r="BK141"/>
  <c r="BK131"/>
  <c r="J152"/>
  <c r="J138"/>
  <c r="J129"/>
  <c r="BK161"/>
  <c r="BK143"/>
  <c i="1" r="AS94"/>
  <c i="3" r="BK221"/>
  <c r="BK211"/>
  <c r="BK204"/>
  <c r="BK198"/>
  <c r="BK195"/>
  <c r="J191"/>
  <c r="J184"/>
  <c r="J179"/>
  <c r="BK175"/>
  <c r="BK155"/>
  <c r="BK150"/>
  <c r="BK144"/>
  <c r="J223"/>
  <c r="BK214"/>
  <c r="BK206"/>
  <c r="J198"/>
  <c r="BK194"/>
  <c r="BK187"/>
  <c r="BK168"/>
  <c r="J161"/>
  <c r="BK148"/>
  <c r="BK131"/>
  <c r="BK166"/>
  <c r="BK159"/>
  <c r="J152"/>
  <c r="J140"/>
  <c r="J218"/>
  <c r="BK184"/>
  <c r="BK133"/>
  <c i="2" r="J159"/>
  <c r="BK154"/>
  <c r="J151"/>
  <c r="J143"/>
  <c r="J163"/>
  <c r="BK151"/>
  <c r="J135"/>
  <c r="BK163"/>
  <c r="J154"/>
  <c r="BK135"/>
  <c r="BK146"/>
  <c r="J139"/>
  <c r="BK129"/>
  <c i="3" r="J216"/>
  <c r="J209"/>
  <c r="BK202"/>
  <c r="J199"/>
  <c r="BK196"/>
  <c r="BK193"/>
  <c r="BK182"/>
  <c r="BK178"/>
  <c r="BK172"/>
  <c r="BK163"/>
  <c r="BK152"/>
  <c r="J138"/>
  <c r="J221"/>
  <c r="BK209"/>
  <c r="J201"/>
  <c r="J196"/>
  <c r="BK189"/>
  <c r="J180"/>
  <c r="J175"/>
  <c r="J163"/>
  <c r="J155"/>
  <c r="BK138"/>
  <c r="J172"/>
  <c r="BK165"/>
  <c r="J157"/>
  <c r="J144"/>
  <c r="BK137"/>
  <c r="J204"/>
  <c r="J187"/>
  <c r="BK142"/>
  <c r="J131"/>
  <c r="J211"/>
  <c r="J200"/>
  <c r="J195"/>
  <c r="BK191"/>
  <c r="BK179"/>
  <c r="J165"/>
  <c r="BK157"/>
  <c r="BK140"/>
  <c r="J150"/>
  <c r="J133"/>
  <c r="J212"/>
  <c r="BK199"/>
  <c r="J148"/>
  <c r="BK135"/>
  <c i="2" l="1" r="R128"/>
  <c r="R127"/>
  <c r="T137"/>
  <c r="P140"/>
  <c r="P153"/>
  <c i="3" r="T130"/>
  <c r="T160"/>
  <c r="R174"/>
  <c r="T188"/>
  <c r="BK210"/>
  <c r="J210"/>
  <c r="J104"/>
  <c i="2" r="P128"/>
  <c r="P127"/>
  <c r="R137"/>
  <c r="R140"/>
  <c r="T153"/>
  <c i="3" r="BK130"/>
  <c r="BK160"/>
  <c r="J160"/>
  <c r="J99"/>
  <c r="T174"/>
  <c r="R188"/>
  <c r="P203"/>
  <c r="R210"/>
  <c i="2" r="BK128"/>
  <c r="J128"/>
  <c r="J98"/>
  <c r="P137"/>
  <c r="P136"/>
  <c r="T140"/>
  <c r="R153"/>
  <c i="3" r="R130"/>
  <c r="R160"/>
  <c r="BK174"/>
  <c r="J174"/>
  <c r="J101"/>
  <c r="BK188"/>
  <c r="J188"/>
  <c r="J102"/>
  <c r="BK203"/>
  <c r="J203"/>
  <c r="J103"/>
  <c r="T203"/>
  <c r="P210"/>
  <c i="2" r="T128"/>
  <c r="T127"/>
  <c r="BK137"/>
  <c r="J137"/>
  <c r="J101"/>
  <c r="BK140"/>
  <c r="J140"/>
  <c r="J102"/>
  <c r="BK153"/>
  <c r="J153"/>
  <c r="J103"/>
  <c i="3" r="P130"/>
  <c r="P160"/>
  <c r="P174"/>
  <c r="P188"/>
  <c r="R203"/>
  <c r="T210"/>
  <c i="2" r="BK169"/>
  <c r="J169"/>
  <c r="J106"/>
  <c i="3" r="BK171"/>
  <c r="J171"/>
  <c r="J100"/>
  <c r="BK217"/>
  <c r="J217"/>
  <c r="J105"/>
  <c i="2" r="BK134"/>
  <c r="J134"/>
  <c r="J99"/>
  <c i="3" r="BK220"/>
  <c r="J220"/>
  <c r="J107"/>
  <c r="BK222"/>
  <c r="J222"/>
  <c r="J108"/>
  <c i="2" r="BK162"/>
  <c r="J162"/>
  <c r="J104"/>
  <c i="3" r="J89"/>
  <c r="E118"/>
  <c r="BE138"/>
  <c r="BE140"/>
  <c r="BE146"/>
  <c r="BE166"/>
  <c r="BE172"/>
  <c r="BE175"/>
  <c r="BE177"/>
  <c r="BE178"/>
  <c r="BE180"/>
  <c r="BE197"/>
  <c r="BE202"/>
  <c r="BE214"/>
  <c r="BE218"/>
  <c r="F125"/>
  <c r="BE152"/>
  <c r="BE157"/>
  <c r="BE163"/>
  <c r="BE164"/>
  <c r="J124"/>
  <c r="BE135"/>
  <c r="BE137"/>
  <c r="BE142"/>
  <c r="BE144"/>
  <c r="BE148"/>
  <c r="BE150"/>
  <c r="BE155"/>
  <c r="BE159"/>
  <c r="BE161"/>
  <c r="BE184"/>
  <c r="BE189"/>
  <c r="BE193"/>
  <c r="BE198"/>
  <c r="BE199"/>
  <c r="BE204"/>
  <c r="BE206"/>
  <c r="BE209"/>
  <c r="BE216"/>
  <c r="BE131"/>
  <c r="BE133"/>
  <c r="BE153"/>
  <c r="BE165"/>
  <c r="BE168"/>
  <c r="BE179"/>
  <c r="BE182"/>
  <c r="BE187"/>
  <c r="BE191"/>
  <c r="BE194"/>
  <c r="BE195"/>
  <c r="BE196"/>
  <c r="BE200"/>
  <c r="BE201"/>
  <c r="BE211"/>
  <c r="BE212"/>
  <c r="BE221"/>
  <c r="BE223"/>
  <c i="2" r="J89"/>
  <c r="BE131"/>
  <c r="BE148"/>
  <c r="BE151"/>
  <c r="BE154"/>
  <c r="BE156"/>
  <c r="BE159"/>
  <c r="BE163"/>
  <c r="E85"/>
  <c r="F123"/>
  <c r="BE129"/>
  <c r="BE139"/>
  <c r="BE146"/>
  <c r="BE138"/>
  <c r="BE143"/>
  <c r="BE149"/>
  <c r="BE135"/>
  <c r="BE141"/>
  <c r="BE152"/>
  <c r="BE161"/>
  <c r="BE170"/>
  <c r="F37"/>
  <c i="1" r="BD95"/>
  <c i="3" r="F34"/>
  <c i="1" r="BA96"/>
  <c i="2" r="F34"/>
  <c i="1" r="BA95"/>
  <c i="2" r="F36"/>
  <c i="1" r="BC95"/>
  <c i="3" r="F37"/>
  <c i="1" r="BD96"/>
  <c i="3" r="F36"/>
  <c i="1" r="BC96"/>
  <c i="2" r="F35"/>
  <c i="1" r="BB95"/>
  <c i="2" r="J34"/>
  <c i="1" r="AW95"/>
  <c i="3" r="F35"/>
  <c i="1" r="BB96"/>
  <c i="3" r="J34"/>
  <c i="1" r="AW96"/>
  <c i="3" l="1" r="R129"/>
  <c r="R128"/>
  <c r="P129"/>
  <c r="P128"/>
  <c i="1" r="AU96"/>
  <c i="3" r="BK129"/>
  <c i="2" r="R136"/>
  <c r="T136"/>
  <c r="T126"/>
  <c r="P126"/>
  <c i="1" r="AU95"/>
  <c i="3" r="T129"/>
  <c r="T128"/>
  <c i="2" r="R126"/>
  <c r="BK136"/>
  <c r="J136"/>
  <c r="J100"/>
  <c r="BK168"/>
  <c r="J168"/>
  <c r="J105"/>
  <c i="3" r="J130"/>
  <c r="J98"/>
  <c i="2" r="BK127"/>
  <c r="J127"/>
  <c r="J97"/>
  <c i="3" r="BK219"/>
  <c r="J219"/>
  <c r="J106"/>
  <c i="2" r="F33"/>
  <c i="1" r="AZ95"/>
  <c r="BA94"/>
  <c r="W30"/>
  <c i="2" r="J33"/>
  <c i="1" r="AV95"/>
  <c r="AT95"/>
  <c r="BD94"/>
  <c r="W33"/>
  <c i="3" r="F33"/>
  <c i="1" r="AZ96"/>
  <c r="BC94"/>
  <c r="AY94"/>
  <c r="BB94"/>
  <c r="AX94"/>
  <c i="3" r="J33"/>
  <c i="1" r="AV96"/>
  <c r="AT96"/>
  <c i="3" l="1" r="BK128"/>
  <c r="J128"/>
  <c r="J96"/>
  <c r="J129"/>
  <c r="J97"/>
  <c i="2" r="BK126"/>
  <c r="J126"/>
  <c i="1" r="AU94"/>
  <c i="2" r="J30"/>
  <c i="1" r="AG95"/>
  <c r="AZ94"/>
  <c r="W29"/>
  <c r="AW94"/>
  <c r="AK30"/>
  <c r="W32"/>
  <c r="W31"/>
  <c i="2" l="1" r="J39"/>
  <c r="J96"/>
  <c i="1" r="AN95"/>
  <c r="AV94"/>
  <c r="AK29"/>
  <c i="3" r="J30"/>
  <c i="1" r="AG96"/>
  <c r="AG94"/>
  <c r="AK26"/>
  <c i="3" l="1" r="J39"/>
  <c i="1" r="AN9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<sst xmlns="http://schemas.openxmlformats.org/spreadsheetml/2006/main">
  <si>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</si>
  <si>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</si>
  <si>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</si>
  <si>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</si>
  <si>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{f7a66de0-0fdd-4722-98b4-d29e4e6cd7c8}</t>
  </si>
  <si>
    <t xml:space="preserve">&gt;&gt;  skryté sloupce  &lt;&lt;</t>
  </si>
  <si>
    <t>0,1</t>
  </si>
  <si>
    <t>21</t>
  </si>
  <si>
    <t>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</si>
  <si>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</si>
  <si>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</si>
  <si>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</si>
  <si>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</si>
  <si>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</si>
  <si>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</si>
  <si>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2025-065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</si>
  <si>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</si>
  <si>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</si>
  <si>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Centrum pro letní kuchyni – dokončení VZ</t>
  </si>
  <si>
    <t>KSO:</t>
  </si>
  <si>
    <t>CC-CZ:</t>
  </si>
  <si>
    <t>Místo:</t>
  </si>
  <si>
    <t>Horažďovice</t>
  </si>
  <si>
    <t>Datum:</t>
  </si>
  <si>
    <t>16. 11. 2025</t>
  </si>
  <si>
    <t>Zadavatel:</t>
  </si>
  <si>
    <t>IČ:</t>
  </si>
  <si>
    <t>Střední škola, Horažďovice, Blatenská 313									</t>
  </si>
  <si>
    <t>DIČ:</t>
  </si>
  <si>
    <t>Uchazeč:</t>
  </si>
  <si>
    <t>Vyplň údaj</t>
  </si>
  <si>
    <t>Projektant:</t>
  </si>
  <si>
    <t>True</t>
  </si>
  <si>
    <t xml:space="preserve"> </t>
  </si>
  <si>
    <t>Zpracovatel:</t>
  </si>
  <si>
    <t>Pavel Hrba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</si>
  <si>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</si>
  <si>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</si>
  <si>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</si>
  <si>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</si>
  <si>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</si>
  <si>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</si>
  <si>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</si>
  <si>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</si>
  <si>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</si>
  <si>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</si>
  <si>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</si>
  <si>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</si>
  <si>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</si>
  <si>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</si>
  <si>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</si>
  <si>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</si>
  <si>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</si>
  <si>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</si>
  <si>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</si>
  <si>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</si>
  <si>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</si>
  <si>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</si>
  <si>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</si>
  <si>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</si>
  <si>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</si>
  <si>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</si>
  <si>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</si>
  <si>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</si>
  <si>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</si>
  <si>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</si>
  <si>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</si>
  <si>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</si>
  <si>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</si>
  <si>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</si>
  <si>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</si>
  <si>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</si>
  <si>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</si>
  <si>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</si>
  <si>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</si>
  <si>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</si>
  <si>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</si>
  <si>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</si>
  <si>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</si>
  <si>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</si>
  <si>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</si>
  <si>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</si>
  <si>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010</t>
  </si>
  <si>
    <t>Plocha oddychu a relaxace - dokončení</t>
  </si>
  <si>
    <t>STA</t>
  </si>
  <si>
    <t>{14536198-8050-4ab5-b4cd-38d75a650915}</t>
  </si>
  <si>
    <t>2</t>
  </si>
  <si>
    <t>020</t>
  </si>
  <si>
    <t>Oprava komunikace k letní kuchyni</t>
  </si>
  <si>
    <t>{228cc675-32ad-4864-ad40-dadf4935109f}</t>
  </si>
  <si>
    <t>KRYCÍ LIST SOUPISU PRACÍ</t>
  </si>
  <si>
    <t>Objekt:</t>
  </si>
  <si>
    <t>010 - Plocha oddychu a relaxace - dokončení</t>
  </si>
  <si>
    <t>Ing, Martin Liška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</si>
  <si>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</si>
  <si>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</si>
  <si>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</si>
  <si>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</si>
  <si>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</si>
  <si>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</si>
  <si>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</si>
  <si>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 xml:space="preserve">    998 - Přesun hmot</t>
  </si>
  <si>
    <t>PSV - Práce a dodávky PSV</t>
  </si>
  <si>
    <t xml:space="preserve">    741 - Elektroinstalace - silnoproud</t>
  </si>
  <si>
    <t xml:space="preserve">    764 - Konstrukce klempířské</t>
  </si>
  <si>
    <t xml:space="preserve">    766 - Konstrukce truhlářské</t>
  </si>
  <si>
    <t xml:space="preserve">    783 - Dokončovací práce - nátěry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</si>
  <si>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</si>
  <si>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</si>
  <si>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</si>
  <si>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</si>
  <si>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</si>
  <si>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</si>
  <si>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</si>
  <si>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</si>
  <si>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</si>
  <si>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</si>
  <si>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</si>
  <si>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</si>
  <si>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</si>
  <si>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</si>
  <si>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</si>
  <si>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</si>
  <si>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</si>
  <si>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</si>
  <si>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</si>
  <si>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</si>
  <si>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</si>
  <si>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591211111</t>
  </si>
  <si>
    <t>Kladení dlažby z kostek drobných z kamene do lože z kameniva tl 50 mm</t>
  </si>
  <si>
    <t>m2</t>
  </si>
  <si>
    <t>4</t>
  </si>
  <si>
    <t>-1812017980</t>
  </si>
  <si>
    <t>VV</t>
  </si>
  <si>
    <t>"SE03" 130</t>
  </si>
  <si>
    <t>M</t>
  </si>
  <si>
    <t>58381012</t>
  </si>
  <si>
    <t>kostka řezanoštípaná dlažební žula 8x8x8cm</t>
  </si>
  <si>
    <t>8</t>
  </si>
  <si>
    <t>-1747146811</t>
  </si>
  <si>
    <t>130</t>
  </si>
  <si>
    <t>130*1,02 'Přepočtené koeficientem množství</t>
  </si>
  <si>
    <t>998</t>
  </si>
  <si>
    <t>Přesun hmot</t>
  </si>
  <si>
    <t>3</t>
  </si>
  <si>
    <t>998223011</t>
  </si>
  <si>
    <t>Přesun hmot pro pozemní komunikace s krytem dlážděným</t>
  </si>
  <si>
    <t>t</t>
  </si>
  <si>
    <t>-1196743089</t>
  </si>
  <si>
    <t>PSV</t>
  </si>
  <si>
    <t>Práce a dodávky PSV</t>
  </si>
  <si>
    <t>741</t>
  </si>
  <si>
    <t>Elektroinstalace - silnoproud</t>
  </si>
  <si>
    <t>7419-1010</t>
  </si>
  <si>
    <t>Propojení zemnícího drátu s plechovou krytinou</t>
  </si>
  <si>
    <t>ks</t>
  </si>
  <si>
    <t>16</t>
  </si>
  <si>
    <t>1782717431</t>
  </si>
  <si>
    <t>998741201</t>
  </si>
  <si>
    <t>Přesun hmot procentní pro silnoproud v objektech v do 6 m</t>
  </si>
  <si>
    <t>%</t>
  </si>
  <si>
    <t>5541566</t>
  </si>
  <si>
    <t>764</t>
  </si>
  <si>
    <t>Konstrukce klempířské</t>
  </si>
  <si>
    <t>6</t>
  </si>
  <si>
    <t>764002414</t>
  </si>
  <si>
    <t>Montáž strukturované oddělovací rohože jakékoliv rš</t>
  </si>
  <si>
    <t>1589510367</t>
  </si>
  <si>
    <t>"Střecha altánu" 5,45*5,45*pi-3*3*pi</t>
  </si>
  <si>
    <t>7</t>
  </si>
  <si>
    <t>28329223</t>
  </si>
  <si>
    <t>fólie difuzně propustné s nakašírovanou strukturovanou rohoží pod hladkou plechovou krytinu</t>
  </si>
  <si>
    <t>32</t>
  </si>
  <si>
    <t>-586079217</t>
  </si>
  <si>
    <t>65,039</t>
  </si>
  <si>
    <t>65,039*1,15 'Přepočtené koeficientem množství</t>
  </si>
  <si>
    <t>764151402-R</t>
  </si>
  <si>
    <t>Krytina střechy rovné drážkováním ze svitků z nerezového plechu tl. 1 mm s kotevní nerez lištou ve spoji</t>
  </si>
  <si>
    <t>934204074</t>
  </si>
  <si>
    <t>9</t>
  </si>
  <si>
    <t>764151491</t>
  </si>
  <si>
    <t>Příplatek k cenám krytiny z nerezového plechu za těsnění drážek sklonu do 10°</t>
  </si>
  <si>
    <t>-1476602803</t>
  </si>
  <si>
    <t>10</t>
  </si>
  <si>
    <t>764252465-R</t>
  </si>
  <si>
    <t xml:space="preserve">Oplechování oblého čela střechy z nerezového plechu tl. 1 mm  rš 400 mm</t>
  </si>
  <si>
    <t>m</t>
  </si>
  <si>
    <t>467863830</t>
  </si>
  <si>
    <t>10,9*pi+6*pi</t>
  </si>
  <si>
    <t>11</t>
  </si>
  <si>
    <t>7649-010</t>
  </si>
  <si>
    <t>Odstranění provizorníko zakrytí střechy altánu - folie</t>
  </si>
  <si>
    <t>-1190573119</t>
  </si>
  <si>
    <t>998764101</t>
  </si>
  <si>
    <t>Přesun hmot tonážní pro konstrukce klempířské v objektech v do 6 m</t>
  </si>
  <si>
    <t>-1545788906</t>
  </si>
  <si>
    <t>766</t>
  </si>
  <si>
    <t>Konstrukce truhlářské</t>
  </si>
  <si>
    <t>13</t>
  </si>
  <si>
    <t>766423124</t>
  </si>
  <si>
    <t>Montáž obložení podhledů členitých palubkami modřínovými š přes 100 mm</t>
  </si>
  <si>
    <t>-909655895</t>
  </si>
  <si>
    <t>14</t>
  </si>
  <si>
    <t>61191158.R</t>
  </si>
  <si>
    <t>palubky obkladové modřín- profil klasický 19x121mm jakost A/B</t>
  </si>
  <si>
    <t>-1449767511</t>
  </si>
  <si>
    <t>65,03</t>
  </si>
  <si>
    <t>65,03*1,1 'Přepočtené koeficientem množství</t>
  </si>
  <si>
    <t>15</t>
  </si>
  <si>
    <t>7669-2-010</t>
  </si>
  <si>
    <t>Dodávka a montáž sedáku laviček z modřínových latí 80/50 mm</t>
  </si>
  <si>
    <t>756880304</t>
  </si>
  <si>
    <t>(1,51+1,75)/2*0,4*13</t>
  </si>
  <si>
    <t>998766101</t>
  </si>
  <si>
    <t>Přesun hmot tonážní pro kce truhlářské v objektech v do 6 m</t>
  </si>
  <si>
    <t>-204056892</t>
  </si>
  <si>
    <t>783</t>
  </si>
  <si>
    <t>Dokončovací práce - nátěry</t>
  </si>
  <si>
    <t>17</t>
  </si>
  <si>
    <t>783268111</t>
  </si>
  <si>
    <t>Lazurovací dvojnásobný olejový nátěr tesařských konstrukcí</t>
  </si>
  <si>
    <t>-448478860</t>
  </si>
  <si>
    <t>"Sloupek 120/120mm" 2,6*32*0,12*4</t>
  </si>
  <si>
    <t>"Stropnice 120/120mm" (1,655*19+1,51*13+(1,8+3,2)/2*20)*0,12*3</t>
  </si>
  <si>
    <t>"Podbití střechy altánu" (5,45*5,45*pi-3*3*pi)*2</t>
  </si>
  <si>
    <t>"Lavičky" (1,51+1,75)/2*4*13*(0,08+0,05)*2</t>
  </si>
  <si>
    <t>VRN</t>
  </si>
  <si>
    <t>Vedlejší rozpočtové náklady</t>
  </si>
  <si>
    <t>VRN3</t>
  </si>
  <si>
    <t>Zařízení staveniště</t>
  </si>
  <si>
    <t>18</t>
  </si>
  <si>
    <t>030001000</t>
  </si>
  <si>
    <t>1024</t>
  </si>
  <si>
    <t>-771094430</t>
  </si>
  <si>
    <t>020 - Oprava komunikace k letní kuchyni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</si>
  <si>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</si>
  <si>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</si>
  <si>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</si>
  <si>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8 - Vedení trubní dálková a přípojná</t>
  </si>
  <si>
    <t xml:space="preserve">    9 - Ostatní konstrukce a práce, bourání</t>
  </si>
  <si>
    <t xml:space="preserve">    997 - Doprava suti a vybouraných hmot</t>
  </si>
  <si>
    <t xml:space="preserve">    VRN1 - Průzkumné, zeměměřičské a projektové práce</t>
  </si>
  <si>
    <t>Zemní práce</t>
  </si>
  <si>
    <t>113106183</t>
  </si>
  <si>
    <t>Rozebrání dlažeb vozovek z velkých kostek s ložem z kameniva strojně pl do 50 m2</t>
  </si>
  <si>
    <t>-1596306832</t>
  </si>
  <si>
    <t>52,2*0,8</t>
  </si>
  <si>
    <t>113106571</t>
  </si>
  <si>
    <t>Rozebrání dlažeb vozovek ze zámkové dlažby s ložem z kameniva strojně pl přes 200 m2</t>
  </si>
  <si>
    <t>-1318416191</t>
  </si>
  <si>
    <t>52,2*4+(5,7+4,8)/2*4+2,6*1,6/2</t>
  </si>
  <si>
    <t>113107222</t>
  </si>
  <si>
    <t>Odstranění podkladu z kameniva drceného tl přes 100 do 200 mm strojně pl přes 200 m2</t>
  </si>
  <si>
    <t>721519479</t>
  </si>
  <si>
    <t>41,76+231,88</t>
  </si>
  <si>
    <t>113202111</t>
  </si>
  <si>
    <t>Vytrhání obrub krajníků obrubníků stojatých</t>
  </si>
  <si>
    <t>-604335832</t>
  </si>
  <si>
    <t>122452203</t>
  </si>
  <si>
    <t>Odkopávky a prokopávky nezapažené pro silnice a dálnice v hornině třídy těžitelnosti II objem do 100 m3 strojně</t>
  </si>
  <si>
    <t>m3</t>
  </si>
  <si>
    <t>1173881934</t>
  </si>
  <si>
    <t>273,64*(0,58-0,28)</t>
  </si>
  <si>
    <t>131111333</t>
  </si>
  <si>
    <t>Vrtání jamek pro plotové sloupky D přes 200 do 300 mm ručně s motorovým vrtákem</t>
  </si>
  <si>
    <t>1473566397</t>
  </si>
  <si>
    <t>"Pro oplocení" 0,8*7</t>
  </si>
  <si>
    <t>132254104</t>
  </si>
  <si>
    <t>Hloubení rýh zapažených š do 800 mm v hornině třídy těžitelnosti I skupiny 3 objem přes 100 m3 strojně</t>
  </si>
  <si>
    <t>-1354010162</t>
  </si>
  <si>
    <t>41*0,6*0,8</t>
  </si>
  <si>
    <t>162751117</t>
  </si>
  <si>
    <t>Vodorovné přemístění přes 9 000 do 10000 m výkopku/sypaniny z horniny třídy těžitelnosti I skupiny 1 až 3</t>
  </si>
  <si>
    <t>-27004048</t>
  </si>
  <si>
    <t>"Přebytečná zemina" 82,092+5,6*0,15*0,15*pi+19,68-11,07</t>
  </si>
  <si>
    <t>162751119</t>
  </si>
  <si>
    <t>Příplatek k vodorovnému přemístění výkopku/sypaniny z horniny třídy těžitelnosti I skupiny 1 až 3 ZKD 1000 m přes 10000 m</t>
  </si>
  <si>
    <t>-2070206231</t>
  </si>
  <si>
    <t>91,098*7</t>
  </si>
  <si>
    <t>167151101</t>
  </si>
  <si>
    <t>Nakládání výkopku z hornin třídy těžitelnosti I skupiny 1 až 3 do 100 m3</t>
  </si>
  <si>
    <t>1387925994</t>
  </si>
  <si>
    <t>19,68-11,07</t>
  </si>
  <si>
    <t>171201231</t>
  </si>
  <si>
    <t>Poplatek za uložení zeminy a kamení na recyklační skládce (skládkovné) kód odpadu 17 05 04</t>
  </si>
  <si>
    <t>-1198333627</t>
  </si>
  <si>
    <t>91,098*1,75</t>
  </si>
  <si>
    <t>171251201</t>
  </si>
  <si>
    <t>Uložení sypaniny na skládky nebo meziskládky</t>
  </si>
  <si>
    <t>-1335511261</t>
  </si>
  <si>
    <t>174151101</t>
  </si>
  <si>
    <t>Zásyp jam, šachet rýh nebo kolem objektů sypaninou se zhutněním</t>
  </si>
  <si>
    <t>833834076</t>
  </si>
  <si>
    <t>41*0,6*(0,8-0,1-0,25)</t>
  </si>
  <si>
    <t>175151101</t>
  </si>
  <si>
    <t>Obsypání potrubí strojně sypaninou bez prohození, uloženou do 3 m</t>
  </si>
  <si>
    <t>-932852098</t>
  </si>
  <si>
    <t>41*0,6*0,25</t>
  </si>
  <si>
    <t>58331200</t>
  </si>
  <si>
    <t>štěrkopísek netříděný</t>
  </si>
  <si>
    <t>-1998620544</t>
  </si>
  <si>
    <t>6,15*2</t>
  </si>
  <si>
    <t>181951112</t>
  </si>
  <si>
    <t>Úprava pláně v hornině třídy těžitelnosti I skupiny 1 až 3 se zhutněním strojně</t>
  </si>
  <si>
    <t>-1187137796</t>
  </si>
  <si>
    <t>Svislé a kompletní konstrukce</t>
  </si>
  <si>
    <t>338171123</t>
  </si>
  <si>
    <t>Osazování sloupků a vzpěr plotových ocelových v přes 2 do 2,6 m se zabetonováním</t>
  </si>
  <si>
    <t>kus</t>
  </si>
  <si>
    <t>571470685</t>
  </si>
  <si>
    <t>4+3</t>
  </si>
  <si>
    <t>55342262</t>
  </si>
  <si>
    <t>sloupek plotový koncový Pz a komaxitový 2350/48x1,5mm</t>
  </si>
  <si>
    <t>-624162655</t>
  </si>
  <si>
    <t>19</t>
  </si>
  <si>
    <t>348101230</t>
  </si>
  <si>
    <t>Osazení vrat nebo vrátek k oplocení na ocelové sloupky pl přes 4 do 6 m2</t>
  </si>
  <si>
    <t>298172264</t>
  </si>
  <si>
    <t>20</t>
  </si>
  <si>
    <t>55342360</t>
  </si>
  <si>
    <t>brána plotová dvoukřídlá Pz s PVC vrstvou 3500x1530mm</t>
  </si>
  <si>
    <t>1338868214</t>
  </si>
  <si>
    <t>348401130</t>
  </si>
  <si>
    <t>Montáž oplocení ze strojového pletiva s napínacími dráty v přes 1,6 do 2,0 m</t>
  </si>
  <si>
    <t>651667147</t>
  </si>
  <si>
    <t>15,5-3,5</t>
  </si>
  <si>
    <t>22</t>
  </si>
  <si>
    <t>31327514</t>
  </si>
  <si>
    <t>pletivo drátěné plastifikované se čtvercovými oky 55/2,5mm v 1800mm</t>
  </si>
  <si>
    <t>281801010</t>
  </si>
  <si>
    <t>12*1,05 'Přepočtené koeficientem množství</t>
  </si>
  <si>
    <t>Vodorovné konstrukce</t>
  </si>
  <si>
    <t>23</t>
  </si>
  <si>
    <t>451572111</t>
  </si>
  <si>
    <t>Lože pod potrubí otevřený výkop z kameniva drobného těženého</t>
  </si>
  <si>
    <t>62288306</t>
  </si>
  <si>
    <t>31*0,6*0,1</t>
  </si>
  <si>
    <t>24</t>
  </si>
  <si>
    <t>564770111</t>
  </si>
  <si>
    <t>Podklad nebo kryt z kameniva hrubého drceného vel. 16-32 mm plochy přes 100 m2 tl 250 mm</t>
  </si>
  <si>
    <t>1896595896</t>
  </si>
  <si>
    <t>25</t>
  </si>
  <si>
    <t>564851111</t>
  </si>
  <si>
    <t>Podklad ze štěrkodrtě ŠD plochy přes 100 m2 tl 150 mm</t>
  </si>
  <si>
    <t>-602494004</t>
  </si>
  <si>
    <t>26</t>
  </si>
  <si>
    <t>564861111</t>
  </si>
  <si>
    <t>Podklad ze štěrkodrtě ŠD plochy přes 100 m2 tl 200 mm</t>
  </si>
  <si>
    <t>-361037398</t>
  </si>
  <si>
    <t>27</t>
  </si>
  <si>
    <t>596212212</t>
  </si>
  <si>
    <t>Kladení zámkové dlažby pozemních komunikací ručně tl 80 mm skupiny A pl přes 100 do 300 m2</t>
  </si>
  <si>
    <t>-640015567</t>
  </si>
  <si>
    <t>28</t>
  </si>
  <si>
    <t>59245013</t>
  </si>
  <si>
    <t>dlažba zámková betonová tvaru I 200x165mm tl 80mm přírodní</t>
  </si>
  <si>
    <t>1208786886</t>
  </si>
  <si>
    <t>231,88*1,02</t>
  </si>
  <si>
    <t>29</t>
  </si>
  <si>
    <t>596811220</t>
  </si>
  <si>
    <t>Kladení betonové dlažby komunikací pro pěší do lože z kameniva velikosti přes 0,09 do 0,25 m2 pl do 50 m2</t>
  </si>
  <si>
    <t>-376990153</t>
  </si>
  <si>
    <t>"Pod plotem" 15,5*0,4</t>
  </si>
  <si>
    <t>30</t>
  </si>
  <si>
    <t>59245320</t>
  </si>
  <si>
    <t>dlažba chodníková betonová 400x400mm tl 50mm přírodní</t>
  </si>
  <si>
    <t>95477076</t>
  </si>
  <si>
    <t>6,2</t>
  </si>
  <si>
    <t>6,2*1,03 'Přepočtené koeficientem množství</t>
  </si>
  <si>
    <t>31</t>
  </si>
  <si>
    <t>597661112</t>
  </si>
  <si>
    <t>Rigol dlážděný do lože z betonu tl 100 mm z dlažebních kostek velkých</t>
  </si>
  <si>
    <t>-50124158</t>
  </si>
  <si>
    <t>Vedení trubní dálková a přípojná</t>
  </si>
  <si>
    <t>871270310</t>
  </si>
  <si>
    <t>Montáž kanalizačního potrubí hladkého plnostěnného SN 10 z polypropylenu DN 125</t>
  </si>
  <si>
    <t>-149673445</t>
  </si>
  <si>
    <t>17+14+10</t>
  </si>
  <si>
    <t>33</t>
  </si>
  <si>
    <t>28614216</t>
  </si>
  <si>
    <t>trubka kanalizační PP plnostěnná jednovrstvá DN 125x5000mm SN10</t>
  </si>
  <si>
    <t>622565130</t>
  </si>
  <si>
    <t>41*1,05</t>
  </si>
  <si>
    <t>34</t>
  </si>
  <si>
    <t>895941343</t>
  </si>
  <si>
    <t>Osazení vpusti uliční DN 500 z betonových dílců dno vysoké s kalištěm</t>
  </si>
  <si>
    <t>-1785405911</t>
  </si>
  <si>
    <t>35</t>
  </si>
  <si>
    <t>59224470</t>
  </si>
  <si>
    <t>vpusť uliční DN 500 kaliště vysoké 500/525x65mm</t>
  </si>
  <si>
    <t>1902803932</t>
  </si>
  <si>
    <t>36</t>
  </si>
  <si>
    <t>895941351</t>
  </si>
  <si>
    <t>Osazení vpusti uliční DN 500 z betonových dílců skruž horní pro čtvercovou vtokovou mříž</t>
  </si>
  <si>
    <t>1149055214</t>
  </si>
  <si>
    <t>37</t>
  </si>
  <si>
    <t>59224460</t>
  </si>
  <si>
    <t>vpusť uliční DN 500 betonová 500x190x65mm čtvercový poklop</t>
  </si>
  <si>
    <t>-7616778</t>
  </si>
  <si>
    <t>38</t>
  </si>
  <si>
    <t>895941367</t>
  </si>
  <si>
    <t>Osazení vpusti uliční DN 500 z betonových dílců skruž se zápachovou uzávěrkou</t>
  </si>
  <si>
    <t>-261538078</t>
  </si>
  <si>
    <t>39</t>
  </si>
  <si>
    <t>59224467</t>
  </si>
  <si>
    <t>vpusť uliční DN 500 skruž průběžná 500/590x65mm betonová se zápachovou uzávěrkou 150mm PVC</t>
  </si>
  <si>
    <t>-1729884685</t>
  </si>
  <si>
    <t>40</t>
  </si>
  <si>
    <t>899133211</t>
  </si>
  <si>
    <t>Výměna (výšková úprava) vtokové mříže uliční vpusti s použitím betonových vyrovnávacích prvků</t>
  </si>
  <si>
    <t>797230967</t>
  </si>
  <si>
    <t>41</t>
  </si>
  <si>
    <t>899203112</t>
  </si>
  <si>
    <t>Osazení mříží litinových včetně rámů a košů na bahno pro třídu zatížení B125, C250</t>
  </si>
  <si>
    <t>1831174862</t>
  </si>
  <si>
    <t>42</t>
  </si>
  <si>
    <t>59224480</t>
  </si>
  <si>
    <t>mříž vtoková s rámem pro uliční vpusť 500x500, zatížení 25 tun</t>
  </si>
  <si>
    <t>-928934498</t>
  </si>
  <si>
    <t>43</t>
  </si>
  <si>
    <t>55241001</t>
  </si>
  <si>
    <t>koš kalový pod kruhovou mříž - těžký</t>
  </si>
  <si>
    <t>-193058784</t>
  </si>
  <si>
    <t>Ostatní konstrukce a práce, bourání</t>
  </si>
  <si>
    <t>44</t>
  </si>
  <si>
    <t>916231213</t>
  </si>
  <si>
    <t>Osazení chodníkového obrubníku betonového stojatého s boční opěrou do lože z betonu prostého</t>
  </si>
  <si>
    <t>-1435493817</t>
  </si>
  <si>
    <t>52,2+12,5+4,2*2</t>
  </si>
  <si>
    <t>45</t>
  </si>
  <si>
    <t>59217017</t>
  </si>
  <si>
    <t>obrubník betonový chodníkový 1000x100x250mm</t>
  </si>
  <si>
    <t>-1975136579</t>
  </si>
  <si>
    <t>73,1</t>
  </si>
  <si>
    <t>73,1*1,02 'Přepočtené koeficientem množství</t>
  </si>
  <si>
    <t>46</t>
  </si>
  <si>
    <t>919735112</t>
  </si>
  <si>
    <t>Řezání stávajícího živičného krytu hl přes 50 do 100 mm</t>
  </si>
  <si>
    <t>-1840587139</t>
  </si>
  <si>
    <t>997</t>
  </si>
  <si>
    <t>Doprava suti a vybouraných hmot</t>
  </si>
  <si>
    <t>47</t>
  </si>
  <si>
    <t>997221551</t>
  </si>
  <si>
    <t>Vodorovná doprava suti ze sypkých materiálů do 1 km</t>
  </si>
  <si>
    <t>2133796467</t>
  </si>
  <si>
    <t>48</t>
  </si>
  <si>
    <t>997221559</t>
  </si>
  <si>
    <t>Příplatek ZKD 1 km u vodorovné dopravy suti ze sypkých materiálů</t>
  </si>
  <si>
    <t>503568340</t>
  </si>
  <si>
    <t>180,76*17 'Přepočtené koeficientem množství</t>
  </si>
  <si>
    <t>49</t>
  </si>
  <si>
    <t>997221861</t>
  </si>
  <si>
    <t>Poplatek za uložení na recyklační skládce (skládkovné) stavebního odpadu z prostého betonu pod kódem 17 01 01</t>
  </si>
  <si>
    <t>-392473254</t>
  </si>
  <si>
    <t>68,405+14,986</t>
  </si>
  <si>
    <t>50</t>
  </si>
  <si>
    <t>997221873</t>
  </si>
  <si>
    <t>Poplatek za uložení na recyklační skládce (skládkovné) stavebního odpadu zeminy a kamení zatříděného do Katalogu odpadů pod kódem 17 05 04</t>
  </si>
  <si>
    <t>-2135220382</t>
  </si>
  <si>
    <t>51</t>
  </si>
  <si>
    <t>1284879193</t>
  </si>
  <si>
    <t>VRN1</t>
  </si>
  <si>
    <t>Průzkumné, zeměměřičské a projektové práce</t>
  </si>
  <si>
    <t>52</t>
  </si>
  <si>
    <t>012164000</t>
  </si>
  <si>
    <t>Vytyčení a zaměření inženýrských sítí</t>
  </si>
  <si>
    <t>Kč</t>
  </si>
  <si>
    <t>1460971562</t>
  </si>
  <si>
    <t>53</t>
  </si>
  <si>
    <t>-156767891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</si>
</sst>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167" fontId="20" fillId="3" borderId="22" xfId="0" applyNumberFormat="1" applyFont="1" applyFill="1" applyBorder="1" applyAlignment="1" applyProtection="1">
      <alignment vertical="center"/>
      <protection locked="0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="1" customFormat="1" ht="36.96" customHeight="1">
      <c r="AR2" s="15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8</v>
      </c>
      <c r="BT3" s="16" t="s">
        <v>9</v>
      </c>
    </row>
    <row r="4" s="1" customFormat="1" ht="24.96" customHeight="1">
      <c r="B4" s="19"/>
      <c r="D4" s="20" t="s">
        <v>10</v>
      </c>
      <c r="AR4" s="19"/>
      <c r="AS4" s="21" t="s">
        <v>11</v>
      </c>
      <c r="BE4" s="22" t="s">
        <v>12</v>
      </c>
      <c r="BS4" s="16" t="s">
        <v>13</v>
      </c>
    </row>
    <row r="5" s="1" customFormat="1" ht="12" customHeight="1">
      <c r="B5" s="19"/>
      <c r="D5" s="23" t="s">
        <v>14</v>
      </c>
      <c r="K5" s="24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9"/>
      <c r="BE5" s="25" t="s">
        <v>16</v>
      </c>
      <c r="BS5" s="16" t="s">
        <v>6</v>
      </c>
    </row>
    <row r="6" s="1" customFormat="1" ht="36.96" customHeight="1">
      <c r="B6" s="19"/>
      <c r="D6" s="26" t="s">
        <v>17</v>
      </c>
      <c r="K6" s="27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9"/>
      <c r="BE6" s="28"/>
      <c r="BS6" s="16" t="s">
        <v>6</v>
      </c>
    </row>
    <row r="7" s="1" customFormat="1" ht="12" customHeight="1">
      <c r="B7" s="19"/>
      <c r="D7" s="29" t="s">
        <v>19</v>
      </c>
      <c r="K7" s="24" t="s">
        <v>1</v>
      </c>
      <c r="AK7" s="29" t="s">
        <v>20</v>
      </c>
      <c r="AN7" s="24" t="s">
        <v>1</v>
      </c>
      <c r="AR7" s="19"/>
      <c r="BE7" s="28"/>
      <c r="BS7" s="16" t="s">
        <v>6</v>
      </c>
    </row>
    <row r="8" s="1" customFormat="1" ht="12" customHeight="1">
      <c r="B8" s="19"/>
      <c r="D8" s="29" t="s">
        <v>21</v>
      </c>
      <c r="K8" s="24" t="s">
        <v>22</v>
      </c>
      <c r="AK8" s="29" t="s">
        <v>23</v>
      </c>
      <c r="AN8" s="30" t="s">
        <v>24</v>
      </c>
      <c r="AR8" s="19"/>
      <c r="BE8" s="28"/>
      <c r="BS8" s="16" t="s">
        <v>6</v>
      </c>
    </row>
    <row r="9" s="1" customFormat="1" ht="14.4" customHeight="1">
      <c r="B9" s="19"/>
      <c r="AR9" s="19"/>
      <c r="BE9" s="28"/>
      <c r="BS9" s="16" t="s">
        <v>6</v>
      </c>
    </row>
    <row r="10" s="1" customFormat="1" ht="12" customHeight="1">
      <c r="B10" s="19"/>
      <c r="D10" s="29" t="s">
        <v>25</v>
      </c>
      <c r="AK10" s="29" t="s">
        <v>26</v>
      </c>
      <c r="AN10" s="24" t="s">
        <v>1</v>
      </c>
      <c r="AR10" s="19"/>
      <c r="BE10" s="28"/>
      <c r="BS10" s="16" t="s">
        <v>6</v>
      </c>
    </row>
    <row r="11" s="1" customFormat="1" ht="18.48" customHeight="1">
      <c r="B11" s="19"/>
      <c r="E11" s="24" t="s">
        <v>27</v>
      </c>
      <c r="AK11" s="29" t="s">
        <v>28</v>
      </c>
      <c r="AN11" s="24" t="s">
        <v>1</v>
      </c>
      <c r="AR11" s="19"/>
      <c r="BE11" s="28"/>
      <c r="BS11" s="16" t="s">
        <v>6</v>
      </c>
    </row>
    <row r="12" s="1" customFormat="1" ht="6.96" customHeight="1">
      <c r="B12" s="19"/>
      <c r="AR12" s="19"/>
      <c r="BE12" s="28"/>
      <c r="BS12" s="16" t="s">
        <v>6</v>
      </c>
    </row>
    <row r="13" s="1" customFormat="1" ht="12" customHeight="1">
      <c r="B13" s="19"/>
      <c r="D13" s="29" t="s">
        <v>29</v>
      </c>
      <c r="AK13" s="29" t="s">
        <v>26</v>
      </c>
      <c r="AN13" s="31" t="s">
        <v>30</v>
      </c>
      <c r="AR13" s="19"/>
      <c r="BE13" s="28"/>
      <c r="BS13" s="16" t="s">
        <v>6</v>
      </c>
    </row>
    <row r="14">
      <c r="B14" s="19"/>
      <c r="E14" s="31" t="s">
        <v>30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N14" s="31" t="s">
        <v>30</v>
      </c>
      <c r="AR14" s="19"/>
      <c r="BE14" s="28"/>
      <c r="BS14" s="16" t="s">
        <v>6</v>
      </c>
    </row>
    <row r="15" s="1" customFormat="1" ht="6.96" customHeight="1">
      <c r="B15" s="19"/>
      <c r="AR15" s="19"/>
      <c r="BE15" s="28"/>
      <c r="BS15" s="16" t="s">
        <v>3</v>
      </c>
    </row>
    <row r="16" s="1" customFormat="1" ht="12" customHeight="1">
      <c r="B16" s="19"/>
      <c r="D16" s="29" t="s">
        <v>31</v>
      </c>
      <c r="AK16" s="29" t="s">
        <v>26</v>
      </c>
      <c r="AN16" s="24" t="s">
        <v>1</v>
      </c>
      <c r="AR16" s="19"/>
      <c r="BE16" s="28"/>
      <c r="BS16" s="16" t="s">
        <v>32</v>
      </c>
    </row>
    <row r="17" s="1" customFormat="1" ht="18.48" customHeight="1">
      <c r="B17" s="19"/>
      <c r="E17" s="24" t="s">
        <v>33</v>
      </c>
      <c r="AK17" s="29" t="s">
        <v>28</v>
      </c>
      <c r="AN17" s="24" t="s">
        <v>1</v>
      </c>
      <c r="AR17" s="19"/>
      <c r="BE17" s="28"/>
      <c r="BS17" s="16" t="s">
        <v>32</v>
      </c>
    </row>
    <row r="18" s="1" customFormat="1" ht="6.96" customHeight="1">
      <c r="B18" s="19"/>
      <c r="AR18" s="19"/>
      <c r="BE18" s="28"/>
      <c r="BS18" s="16" t="s">
        <v>8</v>
      </c>
    </row>
    <row r="19" s="1" customFormat="1" ht="12" customHeight="1">
      <c r="B19" s="19"/>
      <c r="D19" s="29" t="s">
        <v>34</v>
      </c>
      <c r="AK19" s="29" t="s">
        <v>26</v>
      </c>
      <c r="AN19" s="24" t="s">
        <v>1</v>
      </c>
      <c r="AR19" s="19"/>
      <c r="BE19" s="28"/>
      <c r="BS19" s="16" t="s">
        <v>8</v>
      </c>
    </row>
    <row r="20" s="1" customFormat="1" ht="18.48" customHeight="1">
      <c r="B20" s="19"/>
      <c r="E20" s="24" t="s">
        <v>35</v>
      </c>
      <c r="AK20" s="29" t="s">
        <v>28</v>
      </c>
      <c r="AN20" s="24" t="s">
        <v>1</v>
      </c>
      <c r="AR20" s="19"/>
      <c r="BE20" s="28"/>
      <c r="BS20" s="16" t="s">
        <v>32</v>
      </c>
    </row>
    <row r="21" s="1" customFormat="1" ht="6.96" customHeight="1">
      <c r="B21" s="19"/>
      <c r="AR21" s="19"/>
      <c r="BE21" s="28"/>
    </row>
    <row r="22" s="1" customFormat="1" ht="12" customHeight="1">
      <c r="B22" s="19"/>
      <c r="D22" s="29" t="s">
        <v>36</v>
      </c>
      <c r="AR22" s="19"/>
      <c r="BE22" s="28"/>
    </row>
    <row r="23" s="1" customFormat="1" ht="16.5" customHeight="1">
      <c r="B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R23" s="19"/>
      <c r="BE23" s="28"/>
    </row>
    <row r="24" s="1" customFormat="1" ht="6.96" customHeight="1">
      <c r="B24" s="19"/>
      <c r="AR24" s="19"/>
      <c r="BE24" s="28"/>
    </row>
    <row r="25" s="1" customFormat="1" ht="6.96" customHeight="1">
      <c r="B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R25" s="19"/>
      <c r="BE25" s="28"/>
    </row>
    <row r="26" s="2" customFormat="1" ht="25.92" customHeight="1">
      <c r="A26" s="35"/>
      <c r="B26" s="36"/>
      <c r="C26" s="35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ROUND(AG94,0)</f>
        <v>0</v>
      </c>
      <c r="AL26" s="38"/>
      <c r="AM26" s="38"/>
      <c r="AN26" s="38"/>
      <c r="AO26" s="38"/>
      <c r="AP26" s="35"/>
      <c r="AQ26" s="35"/>
      <c r="AR26" s="36"/>
      <c r="BE26" s="28"/>
    </row>
    <row r="27" s="2" customFormat="1" ht="6.96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6"/>
      <c r="BE27" s="28"/>
    </row>
    <row r="28" s="2" customForma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38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39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40</v>
      </c>
      <c r="AL28" s="40"/>
      <c r="AM28" s="40"/>
      <c r="AN28" s="40"/>
      <c r="AO28" s="40"/>
      <c r="AP28" s="35"/>
      <c r="AQ28" s="35"/>
      <c r="AR28" s="36"/>
      <c r="BE28" s="28"/>
    </row>
    <row r="29" s="3" customFormat="1" ht="14.4" customHeight="1">
      <c r="A29" s="3"/>
      <c r="B29" s="41"/>
      <c r="C29" s="3"/>
      <c r="D29" s="29" t="s">
        <v>41</v>
      </c>
      <c r="E29" s="3"/>
      <c r="F29" s="29" t="s">
        <v>42</v>
      </c>
      <c r="G29" s="3"/>
      <c r="H29" s="3"/>
      <c r="I29" s="3"/>
      <c r="J29" s="3"/>
      <c r="K29" s="3"/>
      <c r="L29" s="42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3">
        <f>ROUND(AZ94, 0)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3">
        <f>ROUND(AV94, 0)</f>
        <v>0</v>
      </c>
      <c r="AL29" s="3"/>
      <c r="AM29" s="3"/>
      <c r="AN29" s="3"/>
      <c r="AO29" s="3"/>
      <c r="AP29" s="3"/>
      <c r="AQ29" s="3"/>
      <c r="AR29" s="41"/>
      <c r="BE29" s="44"/>
    </row>
    <row r="30" s="3" customFormat="1" ht="14.4" customHeight="1">
      <c r="A30" s="3"/>
      <c r="B30" s="41"/>
      <c r="C30" s="3"/>
      <c r="D30" s="3"/>
      <c r="E30" s="3"/>
      <c r="F30" s="29" t="s">
        <v>43</v>
      </c>
      <c r="G30" s="3"/>
      <c r="H30" s="3"/>
      <c r="I30" s="3"/>
      <c r="J30" s="3"/>
      <c r="K30" s="3"/>
      <c r="L30" s="42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3">
        <f>ROUND(BA94, 0)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3">
        <f>ROUND(AW94, 0)</f>
        <v>0</v>
      </c>
      <c r="AL30" s="3"/>
      <c r="AM30" s="3"/>
      <c r="AN30" s="3"/>
      <c r="AO30" s="3"/>
      <c r="AP30" s="3"/>
      <c r="AQ30" s="3"/>
      <c r="AR30" s="41"/>
      <c r="BE30" s="44"/>
    </row>
    <row r="31" hidden="1" s="3" customFormat="1" ht="14.4" customHeight="1">
      <c r="A31" s="3"/>
      <c r="B31" s="41"/>
      <c r="C31" s="3"/>
      <c r="D31" s="3"/>
      <c r="E31" s="3"/>
      <c r="F31" s="29" t="s">
        <v>44</v>
      </c>
      <c r="G31" s="3"/>
      <c r="H31" s="3"/>
      <c r="I31" s="3"/>
      <c r="J31" s="3"/>
      <c r="K31" s="3"/>
      <c r="L31" s="42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3">
        <f>ROUND(BB94, 0)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3">
        <v>0</v>
      </c>
      <c r="AL31" s="3"/>
      <c r="AM31" s="3"/>
      <c r="AN31" s="3"/>
      <c r="AO31" s="3"/>
      <c r="AP31" s="3"/>
      <c r="AQ31" s="3"/>
      <c r="AR31" s="41"/>
      <c r="BE31" s="44"/>
    </row>
    <row r="32" hidden="1" s="3" customFormat="1" ht="14.4" customHeight="1">
      <c r="A32" s="3"/>
      <c r="B32" s="41"/>
      <c r="C32" s="3"/>
      <c r="D32" s="3"/>
      <c r="E32" s="3"/>
      <c r="F32" s="29" t="s">
        <v>45</v>
      </c>
      <c r="G32" s="3"/>
      <c r="H32" s="3"/>
      <c r="I32" s="3"/>
      <c r="J32" s="3"/>
      <c r="K32" s="3"/>
      <c r="L32" s="42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3">
        <f>ROUND(BC94, 0)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3">
        <v>0</v>
      </c>
      <c r="AL32" s="3"/>
      <c r="AM32" s="3"/>
      <c r="AN32" s="3"/>
      <c r="AO32" s="3"/>
      <c r="AP32" s="3"/>
      <c r="AQ32" s="3"/>
      <c r="AR32" s="41"/>
      <c r="BE32" s="44"/>
    </row>
    <row r="33" hidden="1" s="3" customFormat="1" ht="14.4" customHeight="1">
      <c r="A33" s="3"/>
      <c r="B33" s="41"/>
      <c r="C33" s="3"/>
      <c r="D33" s="3"/>
      <c r="E33" s="3"/>
      <c r="F33" s="29" t="s">
        <v>46</v>
      </c>
      <c r="G33" s="3"/>
      <c r="H33" s="3"/>
      <c r="I33" s="3"/>
      <c r="J33" s="3"/>
      <c r="K33" s="3"/>
      <c r="L33" s="42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3">
        <f>ROUND(BD94, 0)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3">
        <v>0</v>
      </c>
      <c r="AL33" s="3"/>
      <c r="AM33" s="3"/>
      <c r="AN33" s="3"/>
      <c r="AO33" s="3"/>
      <c r="AP33" s="3"/>
      <c r="AQ33" s="3"/>
      <c r="AR33" s="41"/>
      <c r="BE33" s="44"/>
    </row>
    <row r="34" s="2" customFormat="1" ht="6.96" customHeight="1">
      <c r="A34" s="35"/>
      <c r="B34" s="36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6"/>
      <c r="BE34" s="28"/>
    </row>
    <row r="35" s="2" customFormat="1" ht="25.92" customHeight="1">
      <c r="A35" s="35"/>
      <c r="B35" s="36"/>
      <c r="C35" s="45"/>
      <c r="D35" s="46" t="s">
        <v>47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48</v>
      </c>
      <c r="U35" s="47"/>
      <c r="V35" s="47"/>
      <c r="W35" s="47"/>
      <c r="X35" s="49" t="s">
        <v>49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0</v>
      </c>
      <c r="AL35" s="47"/>
      <c r="AM35" s="47"/>
      <c r="AN35" s="47"/>
      <c r="AO35" s="51"/>
      <c r="AP35" s="45"/>
      <c r="AQ35" s="45"/>
      <c r="AR35" s="36"/>
      <c r="BE35" s="35"/>
    </row>
    <row r="36" s="2" customFormat="1" ht="6.96" customHeight="1">
      <c r="A36" s="35"/>
      <c r="B36" s="36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6"/>
      <c r="BE36" s="35"/>
    </row>
    <row r="37" s="2" customFormat="1" ht="14.4" customHeight="1">
      <c r="A37" s="35"/>
      <c r="B37" s="36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6"/>
      <c r="BE37" s="35"/>
    </row>
    <row r="38" s="1" customFormat="1" ht="14.4" customHeight="1">
      <c r="B38" s="19"/>
      <c r="AR38" s="19"/>
    </row>
    <row r="39" s="1" customFormat="1" ht="14.4" customHeight="1">
      <c r="B39" s="19"/>
      <c r="AR39" s="19"/>
    </row>
    <row r="40" s="1" customFormat="1" ht="14.4" customHeight="1">
      <c r="B40" s="19"/>
      <c r="AR40" s="19"/>
    </row>
    <row r="41" s="1" customFormat="1" ht="14.4" customHeight="1">
      <c r="B41" s="19"/>
      <c r="AR41" s="19"/>
    </row>
    <row r="42" s="1" customFormat="1" ht="14.4" customHeight="1">
      <c r="B42" s="19"/>
      <c r="AR42" s="19"/>
    </row>
    <row r="43" s="1" customFormat="1" ht="14.4" customHeight="1">
      <c r="B43" s="19"/>
      <c r="AR43" s="19"/>
    </row>
    <row r="44" s="1" customFormat="1" ht="14.4" customHeight="1">
      <c r="B44" s="19"/>
      <c r="AR44" s="19"/>
    </row>
    <row r="45" s="1" customFormat="1" ht="14.4" customHeight="1">
      <c r="B45" s="19"/>
      <c r="AR45" s="19"/>
    </row>
    <row r="46" s="1" customFormat="1" ht="14.4" customHeight="1">
      <c r="B46" s="19"/>
      <c r="AR46" s="19"/>
    </row>
    <row r="47" s="1" customFormat="1" ht="14.4" customHeight="1">
      <c r="B47" s="19"/>
      <c r="AR47" s="19"/>
    </row>
    <row r="48" s="1" customFormat="1" ht="14.4" customHeight="1">
      <c r="B48" s="19"/>
      <c r="AR48" s="19"/>
    </row>
    <row r="49" s="2" customFormat="1" ht="14.4" customHeight="1">
      <c r="B49" s="52"/>
      <c r="D49" s="53" t="s">
        <v>50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3" t="s">
        <v>51</v>
      </c>
      <c r="AI49" s="54"/>
      <c r="AJ49" s="54"/>
      <c r="AK49" s="54"/>
      <c r="AL49" s="54"/>
      <c r="AM49" s="54"/>
      <c r="AN49" s="54"/>
      <c r="AO49" s="54"/>
      <c r="AR49" s="52"/>
    </row>
    <row r="50">
      <c r="B50" s="19"/>
      <c r="AR50" s="19"/>
    </row>
    <row r="51">
      <c r="B51" s="19"/>
      <c r="AR51" s="19"/>
    </row>
    <row r="52">
      <c r="B52" s="19"/>
      <c r="AR52" s="19"/>
    </row>
    <row r="53">
      <c r="B53" s="19"/>
      <c r="AR53" s="19"/>
    </row>
    <row r="54">
      <c r="B54" s="19"/>
      <c r="AR54" s="19"/>
    </row>
    <row r="55">
      <c r="B55" s="19"/>
      <c r="AR55" s="19"/>
    </row>
    <row r="56">
      <c r="B56" s="19"/>
      <c r="AR56" s="19"/>
    </row>
    <row r="57">
      <c r="B57" s="19"/>
      <c r="AR57" s="19"/>
    </row>
    <row r="58">
      <c r="B58" s="19"/>
      <c r="AR58" s="19"/>
    </row>
    <row r="59">
      <c r="B59" s="19"/>
      <c r="AR59" s="19"/>
    </row>
    <row r="60" s="2" customFormat="1">
      <c r="A60" s="35"/>
      <c r="B60" s="36"/>
      <c r="C60" s="35"/>
      <c r="D60" s="55" t="s">
        <v>52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5" t="s">
        <v>53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5" t="s">
        <v>52</v>
      </c>
      <c r="AI60" s="38"/>
      <c r="AJ60" s="38"/>
      <c r="AK60" s="38"/>
      <c r="AL60" s="38"/>
      <c r="AM60" s="55" t="s">
        <v>53</v>
      </c>
      <c r="AN60" s="38"/>
      <c r="AO60" s="38"/>
      <c r="AP60" s="35"/>
      <c r="AQ60" s="35"/>
      <c r="AR60" s="36"/>
      <c r="BE60" s="35"/>
    </row>
    <row r="61">
      <c r="B61" s="19"/>
      <c r="AR61" s="19"/>
    </row>
    <row r="62">
      <c r="B62" s="19"/>
      <c r="AR62" s="19"/>
    </row>
    <row r="63">
      <c r="B63" s="19"/>
      <c r="AR63" s="19"/>
    </row>
    <row r="64" s="2" customFormat="1">
      <c r="A64" s="35"/>
      <c r="B64" s="36"/>
      <c r="C64" s="35"/>
      <c r="D64" s="53" t="s">
        <v>54</v>
      </c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3" t="s">
        <v>55</v>
      </c>
      <c r="AI64" s="56"/>
      <c r="AJ64" s="56"/>
      <c r="AK64" s="56"/>
      <c r="AL64" s="56"/>
      <c r="AM64" s="56"/>
      <c r="AN64" s="56"/>
      <c r="AO64" s="56"/>
      <c r="AP64" s="35"/>
      <c r="AQ64" s="35"/>
      <c r="AR64" s="36"/>
      <c r="BE64" s="35"/>
    </row>
    <row r="65">
      <c r="B65" s="19"/>
      <c r="AR65" s="19"/>
    </row>
    <row r="66">
      <c r="B66" s="19"/>
      <c r="AR66" s="19"/>
    </row>
    <row r="67">
      <c r="B67" s="19"/>
      <c r="AR67" s="19"/>
    </row>
    <row r="68">
      <c r="B68" s="19"/>
      <c r="AR68" s="19"/>
    </row>
    <row r="69">
      <c r="B69" s="19"/>
      <c r="AR69" s="19"/>
    </row>
    <row r="70">
      <c r="B70" s="19"/>
      <c r="AR70" s="19"/>
    </row>
    <row r="71">
      <c r="B71" s="19"/>
      <c r="AR71" s="19"/>
    </row>
    <row r="72">
      <c r="B72" s="19"/>
      <c r="AR72" s="19"/>
    </row>
    <row r="73">
      <c r="B73" s="19"/>
      <c r="AR73" s="19"/>
    </row>
    <row r="74">
      <c r="B74" s="19"/>
      <c r="AR74" s="19"/>
    </row>
    <row r="75" s="2" customFormat="1">
      <c r="A75" s="35"/>
      <c r="B75" s="36"/>
      <c r="C75" s="35"/>
      <c r="D75" s="55" t="s">
        <v>52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5" t="s">
        <v>53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5" t="s">
        <v>52</v>
      </c>
      <c r="AI75" s="38"/>
      <c r="AJ75" s="38"/>
      <c r="AK75" s="38"/>
      <c r="AL75" s="38"/>
      <c r="AM75" s="55" t="s">
        <v>53</v>
      </c>
      <c r="AN75" s="38"/>
      <c r="AO75" s="38"/>
      <c r="AP75" s="35"/>
      <c r="AQ75" s="35"/>
      <c r="AR75" s="36"/>
      <c r="BE75" s="35"/>
    </row>
    <row r="76" s="2" customFormat="1">
      <c r="A76" s="35"/>
      <c r="B76" s="36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6"/>
      <c r="BE76" s="35"/>
    </row>
    <row r="77" s="2" customFormat="1" ht="6.96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36"/>
      <c r="B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36"/>
      <c r="BE81" s="35"/>
    </row>
    <row r="82" s="2" customFormat="1" ht="24.96" customHeight="1">
      <c r="A82" s="35"/>
      <c r="B82" s="36"/>
      <c r="C82" s="20" t="s">
        <v>56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6"/>
      <c r="B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6"/>
      <c r="BE83" s="35"/>
    </row>
    <row r="84" s="4" customFormat="1" ht="12" customHeight="1">
      <c r="A84" s="4"/>
      <c r="B84" s="61"/>
      <c r="C84" s="29" t="s">
        <v>14</v>
      </c>
      <c r="D84" s="4"/>
      <c r="E84" s="4"/>
      <c r="F84" s="4"/>
      <c r="G84" s="4"/>
      <c r="H84" s="4"/>
      <c r="I84" s="4"/>
      <c r="J84" s="4"/>
      <c r="K84" s="4"/>
      <c r="L84" s="4" t="str">
        <f>K5</f>
        <v>2025-065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1"/>
      <c r="BE84" s="4"/>
    </row>
    <row r="85" s="5" customFormat="1" ht="36.96" customHeight="1">
      <c r="A85" s="5"/>
      <c r="B85" s="62"/>
      <c r="C85" s="63" t="s">
        <v>17</v>
      </c>
      <c r="D85" s="5"/>
      <c r="E85" s="5"/>
      <c r="F85" s="5"/>
      <c r="G85" s="5"/>
      <c r="H85" s="5"/>
      <c r="I85" s="5"/>
      <c r="J85" s="5"/>
      <c r="K85" s="5"/>
      <c r="L85" s="64" t="str">
        <f>K6</f>
        <v>Centrum pro letní kuchyni – dokončení VZ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2"/>
      <c r="BE85" s="5"/>
    </row>
    <row r="86" s="2" customFormat="1" ht="6.96" customHeight="1">
      <c r="A86" s="35"/>
      <c r="B86" s="36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6"/>
      <c r="BE86" s="35"/>
    </row>
    <row r="87" s="2" customFormat="1" ht="12" customHeight="1">
      <c r="A87" s="35"/>
      <c r="B87" s="36"/>
      <c r="C87" s="29" t="s">
        <v>21</v>
      </c>
      <c r="D87" s="35"/>
      <c r="E87" s="35"/>
      <c r="F87" s="35"/>
      <c r="G87" s="35"/>
      <c r="H87" s="35"/>
      <c r="I87" s="35"/>
      <c r="J87" s="35"/>
      <c r="K87" s="35"/>
      <c r="L87" s="65" t="str">
        <f>IF(K8="","",K8)</f>
        <v>Horažďovice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9" t="s">
        <v>23</v>
      </c>
      <c r="AJ87" s="35"/>
      <c r="AK87" s="35"/>
      <c r="AL87" s="35"/>
      <c r="AM87" s="66" t="str">
        <f>IF(AN8= "","",AN8)</f>
        <v>16. 11. 2025</v>
      </c>
      <c r="AN87" s="66"/>
      <c r="AO87" s="35"/>
      <c r="AP87" s="35"/>
      <c r="AQ87" s="35"/>
      <c r="AR87" s="36"/>
      <c r="B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6"/>
      <c r="BE88" s="35"/>
    </row>
    <row r="89" s="2" customFormat="1" ht="15.15" customHeight="1">
      <c r="A89" s="35"/>
      <c r="B89" s="36"/>
      <c r="C89" s="29" t="s">
        <v>25</v>
      </c>
      <c r="D89" s="35"/>
      <c r="E89" s="35"/>
      <c r="F89" s="35"/>
      <c r="G89" s="35"/>
      <c r="H89" s="35"/>
      <c r="I89" s="35"/>
      <c r="J89" s="35"/>
      <c r="K89" s="35"/>
      <c r="L89" s="4" t="str">
        <f>IF(E11= "","",E11)</f>
        <v>Střední škola, Horažďovice, Blatenská 313_x0009__x0009__x0009__x0009__x0009__x0009__x0009__x0009__x0009_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9" t="s">
        <v>31</v>
      </c>
      <c r="AJ89" s="35"/>
      <c r="AK89" s="35"/>
      <c r="AL89" s="35"/>
      <c r="AM89" s="67" t="str">
        <f>IF(E17="","",E17)</f>
        <v xml:space="preserve"> </v>
      </c>
      <c r="AN89" s="4"/>
      <c r="AO89" s="4"/>
      <c r="AP89" s="4"/>
      <c r="AQ89" s="35"/>
      <c r="AR89" s="36"/>
      <c r="AS89" s="68" t="s">
        <v>57</v>
      </c>
      <c r="AT89" s="69"/>
      <c r="AU89" s="70"/>
      <c r="AV89" s="70"/>
      <c r="AW89" s="70"/>
      <c r="AX89" s="70"/>
      <c r="AY89" s="70"/>
      <c r="AZ89" s="70"/>
      <c r="BA89" s="70"/>
      <c r="BB89" s="70"/>
      <c r="BC89" s="70"/>
      <c r="BD89" s="71"/>
      <c r="BE89" s="35"/>
    </row>
    <row r="90" s="2" customFormat="1" ht="15.15" customHeight="1">
      <c r="A90" s="35"/>
      <c r="B90" s="36"/>
      <c r="C90" s="29" t="s">
        <v>29</v>
      </c>
      <c r="D90" s="35"/>
      <c r="E90" s="35"/>
      <c r="F90" s="35"/>
      <c r="G90" s="35"/>
      <c r="H90" s="35"/>
      <c r="I90" s="35"/>
      <c r="J90" s="35"/>
      <c r="K90" s="35"/>
      <c r="L90" s="4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9" t="s">
        <v>34</v>
      </c>
      <c r="AJ90" s="35"/>
      <c r="AK90" s="35"/>
      <c r="AL90" s="35"/>
      <c r="AM90" s="67" t="str">
        <f>IF(E20="","",E20)</f>
        <v>Pavel Hrba</v>
      </c>
      <c r="AN90" s="4"/>
      <c r="AO90" s="4"/>
      <c r="AP90" s="4"/>
      <c r="AQ90" s="35"/>
      <c r="AR90" s="36"/>
      <c r="AS90" s="72"/>
      <c r="AT90" s="73"/>
      <c r="AU90" s="74"/>
      <c r="AV90" s="74"/>
      <c r="AW90" s="74"/>
      <c r="AX90" s="74"/>
      <c r="AY90" s="74"/>
      <c r="AZ90" s="74"/>
      <c r="BA90" s="74"/>
      <c r="BB90" s="74"/>
      <c r="BC90" s="74"/>
      <c r="BD90" s="75"/>
      <c r="BE90" s="35"/>
    </row>
    <row r="91" s="2" customFormat="1" ht="10.8" customHeight="1">
      <c r="A91" s="35"/>
      <c r="B91" s="36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6"/>
      <c r="AS91" s="72"/>
      <c r="AT91" s="73"/>
      <c r="AU91" s="74"/>
      <c r="AV91" s="74"/>
      <c r="AW91" s="74"/>
      <c r="AX91" s="74"/>
      <c r="AY91" s="74"/>
      <c r="AZ91" s="74"/>
      <c r="BA91" s="74"/>
      <c r="BB91" s="74"/>
      <c r="BC91" s="74"/>
      <c r="BD91" s="75"/>
      <c r="BE91" s="35"/>
    </row>
    <row r="92" s="2" customFormat="1" ht="29.28" customHeight="1">
      <c r="A92" s="35"/>
      <c r="B92" s="36"/>
      <c r="C92" s="76" t="s">
        <v>58</v>
      </c>
      <c r="D92" s="77"/>
      <c r="E92" s="77"/>
      <c r="F92" s="77"/>
      <c r="G92" s="77"/>
      <c r="H92" s="78"/>
      <c r="I92" s="79" t="s">
        <v>59</v>
      </c>
      <c r="J92" s="77"/>
      <c r="K92" s="77"/>
      <c r="L92" s="77"/>
      <c r="M92" s="77"/>
      <c r="N92" s="77"/>
      <c r="O92" s="77"/>
      <c r="P92" s="77"/>
      <c r="Q92" s="77"/>
      <c r="R92" s="77"/>
      <c r="S92" s="77"/>
      <c r="T92" s="77"/>
      <c r="U92" s="77"/>
      <c r="V92" s="77"/>
      <c r="W92" s="77"/>
      <c r="X92" s="77"/>
      <c r="Y92" s="77"/>
      <c r="Z92" s="77"/>
      <c r="AA92" s="77"/>
      <c r="AB92" s="77"/>
      <c r="AC92" s="77"/>
      <c r="AD92" s="77"/>
      <c r="AE92" s="77"/>
      <c r="AF92" s="77"/>
      <c r="AG92" s="80" t="s">
        <v>60</v>
      </c>
      <c r="AH92" s="77"/>
      <c r="AI92" s="77"/>
      <c r="AJ92" s="77"/>
      <c r="AK92" s="77"/>
      <c r="AL92" s="77"/>
      <c r="AM92" s="77"/>
      <c r="AN92" s="79" t="s">
        <v>61</v>
      </c>
      <c r="AO92" s="77"/>
      <c r="AP92" s="81"/>
      <c r="AQ92" s="82" t="s">
        <v>62</v>
      </c>
      <c r="AR92" s="36"/>
      <c r="AS92" s="83" t="s">
        <v>63</v>
      </c>
      <c r="AT92" s="84" t="s">
        <v>64</v>
      </c>
      <c r="AU92" s="84" t="s">
        <v>65</v>
      </c>
      <c r="AV92" s="84" t="s">
        <v>66</v>
      </c>
      <c r="AW92" s="84" t="s">
        <v>67</v>
      </c>
      <c r="AX92" s="84" t="s">
        <v>68</v>
      </c>
      <c r="AY92" s="84" t="s">
        <v>69</v>
      </c>
      <c r="AZ92" s="84" t="s">
        <v>70</v>
      </c>
      <c r="BA92" s="84" t="s">
        <v>71</v>
      </c>
      <c r="BB92" s="84" t="s">
        <v>72</v>
      </c>
      <c r="BC92" s="84" t="s">
        <v>73</v>
      </c>
      <c r="BD92" s="85" t="s">
        <v>74</v>
      </c>
      <c r="BE92" s="35"/>
    </row>
    <row r="93" s="2" customFormat="1" ht="10.8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6"/>
      <c r="AS93" s="86"/>
      <c r="AT93" s="87"/>
      <c r="AU93" s="87"/>
      <c r="AV93" s="87"/>
      <c r="AW93" s="87"/>
      <c r="AX93" s="87"/>
      <c r="AY93" s="87"/>
      <c r="AZ93" s="87"/>
      <c r="BA93" s="87"/>
      <c r="BB93" s="87"/>
      <c r="BC93" s="87"/>
      <c r="BD93" s="88"/>
      <c r="BE93" s="35"/>
    </row>
    <row r="94" s="6" customFormat="1" ht="32.4" customHeight="1">
      <c r="A94" s="6"/>
      <c r="B94" s="89"/>
      <c r="C94" s="90" t="s">
        <v>75</v>
      </c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91"/>
      <c r="P94" s="91"/>
      <c r="Q94" s="91"/>
      <c r="R94" s="91"/>
      <c r="S94" s="91"/>
      <c r="T94" s="91"/>
      <c r="U94" s="91"/>
      <c r="V94" s="91"/>
      <c r="W94" s="91"/>
      <c r="X94" s="91"/>
      <c r="Y94" s="91"/>
      <c r="Z94" s="91"/>
      <c r="AA94" s="91"/>
      <c r="AB94" s="91"/>
      <c r="AC94" s="91"/>
      <c r="AD94" s="91"/>
      <c r="AE94" s="91"/>
      <c r="AF94" s="91"/>
      <c r="AG94" s="92">
        <f>ROUND(SUM(AG95:AG96),0)</f>
        <v>0</v>
      </c>
      <c r="AH94" s="92"/>
      <c r="AI94" s="92"/>
      <c r="AJ94" s="92"/>
      <c r="AK94" s="92"/>
      <c r="AL94" s="92"/>
      <c r="AM94" s="92"/>
      <c r="AN94" s="93">
        <f>SUM(AG94,AT94)</f>
        <v>0</v>
      </c>
      <c r="AO94" s="93"/>
      <c r="AP94" s="93"/>
      <c r="AQ94" s="94" t="s">
        <v>1</v>
      </c>
      <c r="AR94" s="89"/>
      <c r="AS94" s="95">
        <f>ROUND(SUM(AS95:AS96),0)</f>
        <v>0</v>
      </c>
      <c r="AT94" s="96">
        <f>ROUND(SUM(AV94:AW94),0)</f>
        <v>0</v>
      </c>
      <c r="AU94" s="97">
        <f>ROUND(SUM(AU95:AU96),5)</f>
        <v>0</v>
      </c>
      <c r="AV94" s="96">
        <f>ROUND(AZ94*L29,0)</f>
        <v>0</v>
      </c>
      <c r="AW94" s="96">
        <f>ROUND(BA94*L30,0)</f>
        <v>0</v>
      </c>
      <c r="AX94" s="96">
        <f>ROUND(BB94*L29,0)</f>
        <v>0</v>
      </c>
      <c r="AY94" s="96">
        <f>ROUND(BC94*L30,0)</f>
        <v>0</v>
      </c>
      <c r="AZ94" s="96">
        <f>ROUND(SUM(AZ95:AZ96),0)</f>
        <v>0</v>
      </c>
      <c r="BA94" s="96">
        <f>ROUND(SUM(BA95:BA96),0)</f>
        <v>0</v>
      </c>
      <c r="BB94" s="96">
        <f>ROUND(SUM(BB95:BB96),0)</f>
        <v>0</v>
      </c>
      <c r="BC94" s="96">
        <f>ROUND(SUM(BC95:BC96),0)</f>
        <v>0</v>
      </c>
      <c r="BD94" s="98">
        <f>ROUND(SUM(BD95:BD96),0)</f>
        <v>0</v>
      </c>
      <c r="BE94" s="6"/>
      <c r="BS94" s="99" t="s">
        <v>76</v>
      </c>
      <c r="BT94" s="99" t="s">
        <v>77</v>
      </c>
      <c r="BU94" s="100" t="s">
        <v>78</v>
      </c>
      <c r="BV94" s="99" t="s">
        <v>79</v>
      </c>
      <c r="BW94" s="99" t="s">
        <v>4</v>
      </c>
      <c r="BX94" s="99" t="s">
        <v>80</v>
      </c>
      <c r="CL94" s="99" t="s">
        <v>1</v>
      </c>
    </row>
    <row r="95" s="7" customFormat="1" ht="16.5" customHeight="1">
      <c r="A95" s="101" t="s">
        <v>81</v>
      </c>
      <c r="B95" s="102"/>
      <c r="C95" s="103"/>
      <c r="D95" s="104" t="s">
        <v>82</v>
      </c>
      <c r="E95" s="104"/>
      <c r="F95" s="104"/>
      <c r="G95" s="104"/>
      <c r="H95" s="104"/>
      <c r="I95" s="105"/>
      <c r="J95" s="104" t="s">
        <v>83</v>
      </c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6">
        <f>'010 - Plocha oddychu a re...'!J30</f>
        <v>0</v>
      </c>
      <c r="AH95" s="105"/>
      <c r="AI95" s="105"/>
      <c r="AJ95" s="105"/>
      <c r="AK95" s="105"/>
      <c r="AL95" s="105"/>
      <c r="AM95" s="105"/>
      <c r="AN95" s="106">
        <f>SUM(AG95,AT95)</f>
        <v>0</v>
      </c>
      <c r="AO95" s="105"/>
      <c r="AP95" s="105"/>
      <c r="AQ95" s="107" t="s">
        <v>84</v>
      </c>
      <c r="AR95" s="102"/>
      <c r="AS95" s="108">
        <v>0</v>
      </c>
      <c r="AT95" s="109">
        <f>ROUND(SUM(AV95:AW95),0)</f>
        <v>0</v>
      </c>
      <c r="AU95" s="110">
        <f>'010 - Plocha oddychu a re...'!P126</f>
        <v>0</v>
      </c>
      <c r="AV95" s="109">
        <f>'010 - Plocha oddychu a re...'!J33</f>
        <v>0</v>
      </c>
      <c r="AW95" s="109">
        <f>'010 - Plocha oddychu a re...'!J34</f>
        <v>0</v>
      </c>
      <c r="AX95" s="109">
        <f>'010 - Plocha oddychu a re...'!J35</f>
        <v>0</v>
      </c>
      <c r="AY95" s="109">
        <f>'010 - Plocha oddychu a re...'!J36</f>
        <v>0</v>
      </c>
      <c r="AZ95" s="109">
        <f>'010 - Plocha oddychu a re...'!F33</f>
        <v>0</v>
      </c>
      <c r="BA95" s="109">
        <f>'010 - Plocha oddychu a re...'!F34</f>
        <v>0</v>
      </c>
      <c r="BB95" s="109">
        <f>'010 - Plocha oddychu a re...'!F35</f>
        <v>0</v>
      </c>
      <c r="BC95" s="109">
        <f>'010 - Plocha oddychu a re...'!F36</f>
        <v>0</v>
      </c>
      <c r="BD95" s="111">
        <f>'010 - Plocha oddychu a re...'!F37</f>
        <v>0</v>
      </c>
      <c r="BE95" s="7"/>
      <c r="BT95" s="112" t="s">
        <v>8</v>
      </c>
      <c r="BV95" s="112" t="s">
        <v>79</v>
      </c>
      <c r="BW95" s="112" t="s">
        <v>85</v>
      </c>
      <c r="BX95" s="112" t="s">
        <v>4</v>
      </c>
      <c r="CL95" s="112" t="s">
        <v>1</v>
      </c>
      <c r="CM95" s="112" t="s">
        <v>86</v>
      </c>
    </row>
    <row r="96" s="7" customFormat="1" ht="16.5" customHeight="1">
      <c r="A96" s="101" t="s">
        <v>81</v>
      </c>
      <c r="B96" s="102"/>
      <c r="C96" s="103"/>
      <c r="D96" s="104" t="s">
        <v>87</v>
      </c>
      <c r="E96" s="104"/>
      <c r="F96" s="104"/>
      <c r="G96" s="104"/>
      <c r="H96" s="104"/>
      <c r="I96" s="105"/>
      <c r="J96" s="104" t="s">
        <v>88</v>
      </c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  <c r="V96" s="104"/>
      <c r="W96" s="104"/>
      <c r="X96" s="104"/>
      <c r="Y96" s="104"/>
      <c r="Z96" s="104"/>
      <c r="AA96" s="104"/>
      <c r="AB96" s="104"/>
      <c r="AC96" s="104"/>
      <c r="AD96" s="104"/>
      <c r="AE96" s="104"/>
      <c r="AF96" s="104"/>
      <c r="AG96" s="106">
        <f>'020 - Oprava komunikace k...'!J30</f>
        <v>0</v>
      </c>
      <c r="AH96" s="105"/>
      <c r="AI96" s="105"/>
      <c r="AJ96" s="105"/>
      <c r="AK96" s="105"/>
      <c r="AL96" s="105"/>
      <c r="AM96" s="105"/>
      <c r="AN96" s="106">
        <f>SUM(AG96,AT96)</f>
        <v>0</v>
      </c>
      <c r="AO96" s="105"/>
      <c r="AP96" s="105"/>
      <c r="AQ96" s="107" t="s">
        <v>84</v>
      </c>
      <c r="AR96" s="102"/>
      <c r="AS96" s="113">
        <v>0</v>
      </c>
      <c r="AT96" s="114">
        <f>ROUND(SUM(AV96:AW96),0)</f>
        <v>0</v>
      </c>
      <c r="AU96" s="115">
        <f>'020 - Oprava komunikace k...'!P128</f>
        <v>0</v>
      </c>
      <c r="AV96" s="114">
        <f>'020 - Oprava komunikace k...'!J33</f>
        <v>0</v>
      </c>
      <c r="AW96" s="114">
        <f>'020 - Oprava komunikace k...'!J34</f>
        <v>0</v>
      </c>
      <c r="AX96" s="114">
        <f>'020 - Oprava komunikace k...'!J35</f>
        <v>0</v>
      </c>
      <c r="AY96" s="114">
        <f>'020 - Oprava komunikace k...'!J36</f>
        <v>0</v>
      </c>
      <c r="AZ96" s="114">
        <f>'020 - Oprava komunikace k...'!F33</f>
        <v>0</v>
      </c>
      <c r="BA96" s="114">
        <f>'020 - Oprava komunikace k...'!F34</f>
        <v>0</v>
      </c>
      <c r="BB96" s="114">
        <f>'020 - Oprava komunikace k...'!F35</f>
        <v>0</v>
      </c>
      <c r="BC96" s="114">
        <f>'020 - Oprava komunikace k...'!F36</f>
        <v>0</v>
      </c>
      <c r="BD96" s="116">
        <f>'020 - Oprava komunikace k...'!F37</f>
        <v>0</v>
      </c>
      <c r="BE96" s="7"/>
      <c r="BT96" s="112" t="s">
        <v>8</v>
      </c>
      <c r="BV96" s="112" t="s">
        <v>79</v>
      </c>
      <c r="BW96" s="112" t="s">
        <v>89</v>
      </c>
      <c r="BX96" s="112" t="s">
        <v>4</v>
      </c>
      <c r="CL96" s="112" t="s">
        <v>1</v>
      </c>
      <c r="CM96" s="112" t="s">
        <v>86</v>
      </c>
    </row>
    <row r="97" s="2" customFormat="1" ht="30" customHeight="1">
      <c r="A97" s="35"/>
      <c r="B97" s="36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6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="2" customFormat="1" ht="6.96" customHeight="1">
      <c r="A98" s="35"/>
      <c r="B98" s="57"/>
      <c r="C98" s="58"/>
      <c r="D98" s="58"/>
      <c r="E98" s="58"/>
      <c r="F98" s="58"/>
      <c r="G98" s="58"/>
      <c r="H98" s="58"/>
      <c r="I98" s="58"/>
      <c r="J98" s="58"/>
      <c r="K98" s="58"/>
      <c r="L98" s="58"/>
      <c r="M98" s="58"/>
      <c r="N98" s="58"/>
      <c r="O98" s="58"/>
      <c r="P98" s="58"/>
      <c r="Q98" s="58"/>
      <c r="R98" s="58"/>
      <c r="S98" s="58"/>
      <c r="T98" s="58"/>
      <c r="U98" s="58"/>
      <c r="V98" s="58"/>
      <c r="W98" s="58"/>
      <c r="X98" s="58"/>
      <c r="Y98" s="58"/>
      <c r="Z98" s="58"/>
      <c r="AA98" s="58"/>
      <c r="AB98" s="58"/>
      <c r="AC98" s="58"/>
      <c r="AD98" s="58"/>
      <c r="AE98" s="58"/>
      <c r="AF98" s="58"/>
      <c r="AG98" s="58"/>
      <c r="AH98" s="58"/>
      <c r="AI98" s="58"/>
      <c r="AJ98" s="58"/>
      <c r="AK98" s="58"/>
      <c r="AL98" s="58"/>
      <c r="AM98" s="58"/>
      <c r="AN98" s="58"/>
      <c r="AO98" s="58"/>
      <c r="AP98" s="58"/>
      <c r="AQ98" s="58"/>
      <c r="AR98" s="36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10 - Plocha oddychu a re...'!C2" display="/"/>
    <hyperlink ref="A96" location="'020 - Oprava komunikace k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="1" customFormat="1" ht="24.96" customHeight="1">
      <c r="B4" s="19"/>
      <c r="D4" s="20" t="s">
        <v>90</v>
      </c>
      <c r="L4" s="19"/>
      <c r="M4" s="117" t="s">
        <v>11</v>
      </c>
      <c r="AT4" s="16" t="s">
        <v>3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17</v>
      </c>
      <c r="L6" s="19"/>
    </row>
    <row r="7" s="1" customFormat="1" ht="16.5" customHeight="1">
      <c r="B7" s="19"/>
      <c r="E7" s="118" t="str">
        <f>'Rekapitulace stavby'!K6</f>
        <v>Centrum pro letní kuchyni – dokončení VZ</v>
      </c>
      <c r="F7" s="29"/>
      <c r="G7" s="29"/>
      <c r="H7" s="29"/>
      <c r="L7" s="19"/>
    </row>
    <row r="8" s="2" customFormat="1" ht="12" customHeight="1">
      <c r="A8" s="35"/>
      <c r="B8" s="36"/>
      <c r="C8" s="35"/>
      <c r="D8" s="29" t="s">
        <v>91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36"/>
      <c r="C9" s="35"/>
      <c r="D9" s="35"/>
      <c r="E9" s="64" t="s">
        <v>92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36"/>
      <c r="C11" s="35"/>
      <c r="D11" s="29" t="s">
        <v>19</v>
      </c>
      <c r="E11" s="35"/>
      <c r="F11" s="24" t="s">
        <v>1</v>
      </c>
      <c r="G11" s="35"/>
      <c r="H11" s="35"/>
      <c r="I11" s="29" t="s">
        <v>20</v>
      </c>
      <c r="J11" s="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36"/>
      <c r="C12" s="35"/>
      <c r="D12" s="29" t="s">
        <v>21</v>
      </c>
      <c r="E12" s="35"/>
      <c r="F12" s="24" t="s">
        <v>22</v>
      </c>
      <c r="G12" s="35"/>
      <c r="H12" s="35"/>
      <c r="I12" s="29" t="s">
        <v>23</v>
      </c>
      <c r="J12" s="66" t="str">
        <f>'Rekapitulace stavby'!AN8</f>
        <v>16. 11. 2025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25</v>
      </c>
      <c r="E14" s="35"/>
      <c r="F14" s="35"/>
      <c r="G14" s="35"/>
      <c r="H14" s="35"/>
      <c r="I14" s="29" t="s">
        <v>26</v>
      </c>
      <c r="J14" s="2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36"/>
      <c r="C15" s="35"/>
      <c r="D15" s="35"/>
      <c r="E15" s="24" t="s">
        <v>27</v>
      </c>
      <c r="F15" s="35"/>
      <c r="G15" s="35"/>
      <c r="H15" s="35"/>
      <c r="I15" s="29" t="s">
        <v>28</v>
      </c>
      <c r="J15" s="2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36"/>
      <c r="C17" s="35"/>
      <c r="D17" s="29" t="s">
        <v>29</v>
      </c>
      <c r="E17" s="35"/>
      <c r="F17" s="35"/>
      <c r="G17" s="35"/>
      <c r="H17" s="35"/>
      <c r="I17" s="29" t="s">
        <v>26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29" t="s">
        <v>28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36"/>
      <c r="C20" s="35"/>
      <c r="D20" s="29" t="s">
        <v>31</v>
      </c>
      <c r="E20" s="35"/>
      <c r="F20" s="35"/>
      <c r="G20" s="35"/>
      <c r="H20" s="35"/>
      <c r="I20" s="29" t="s">
        <v>26</v>
      </c>
      <c r="J20" s="2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36"/>
      <c r="C21" s="35"/>
      <c r="D21" s="35"/>
      <c r="E21" s="24" t="s">
        <v>93</v>
      </c>
      <c r="F21" s="35"/>
      <c r="G21" s="35"/>
      <c r="H21" s="35"/>
      <c r="I21" s="29" t="s">
        <v>28</v>
      </c>
      <c r="J21" s="2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36"/>
      <c r="C23" s="35"/>
      <c r="D23" s="29" t="s">
        <v>34</v>
      </c>
      <c r="E23" s="35"/>
      <c r="F23" s="35"/>
      <c r="G23" s="35"/>
      <c r="H23" s="35"/>
      <c r="I23" s="29" t="s">
        <v>26</v>
      </c>
      <c r="J23" s="2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36"/>
      <c r="C24" s="35"/>
      <c r="D24" s="35"/>
      <c r="E24" s="24" t="s">
        <v>35</v>
      </c>
      <c r="F24" s="35"/>
      <c r="G24" s="35"/>
      <c r="H24" s="35"/>
      <c r="I24" s="29" t="s">
        <v>28</v>
      </c>
      <c r="J24" s="2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36"/>
      <c r="C26" s="35"/>
      <c r="D26" s="29" t="s">
        <v>36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19"/>
      <c r="B27" s="120"/>
      <c r="C27" s="119"/>
      <c r="D27" s="119"/>
      <c r="E27" s="33" t="s">
        <v>1</v>
      </c>
      <c r="F27" s="33"/>
      <c r="G27" s="33"/>
      <c r="H27" s="33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36"/>
      <c r="C30" s="35"/>
      <c r="D30" s="122" t="s">
        <v>37</v>
      </c>
      <c r="E30" s="35"/>
      <c r="F30" s="35"/>
      <c r="G30" s="35"/>
      <c r="H30" s="35"/>
      <c r="I30" s="35"/>
      <c r="J30" s="93">
        <f>ROUND(J126, 0)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36"/>
      <c r="C32" s="35"/>
      <c r="D32" s="35"/>
      <c r="E32" s="35"/>
      <c r="F32" s="40" t="s">
        <v>39</v>
      </c>
      <c r="G32" s="35"/>
      <c r="H32" s="35"/>
      <c r="I32" s="40" t="s">
        <v>38</v>
      </c>
      <c r="J32" s="40" t="s">
        <v>40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36"/>
      <c r="C33" s="35"/>
      <c r="D33" s="123" t="s">
        <v>41</v>
      </c>
      <c r="E33" s="29" t="s">
        <v>42</v>
      </c>
      <c r="F33" s="124">
        <f>ROUND((SUM(BE126:BE170)),  0)</f>
        <v>0</v>
      </c>
      <c r="G33" s="35"/>
      <c r="H33" s="35"/>
      <c r="I33" s="125">
        <v>0.20999999999999999</v>
      </c>
      <c r="J33" s="124">
        <f>ROUND(((SUM(BE126:BE170))*I33),  0)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29" t="s">
        <v>43</v>
      </c>
      <c r="F34" s="124">
        <f>ROUND((SUM(BF126:BF170)),  0)</f>
        <v>0</v>
      </c>
      <c r="G34" s="35"/>
      <c r="H34" s="35"/>
      <c r="I34" s="125">
        <v>0.12</v>
      </c>
      <c r="J34" s="124">
        <f>ROUND(((SUM(BF126:BF170))*I34),  0)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44</v>
      </c>
      <c r="F35" s="124">
        <f>ROUND((SUM(BG126:BG170)),  0)</f>
        <v>0</v>
      </c>
      <c r="G35" s="35"/>
      <c r="H35" s="35"/>
      <c r="I35" s="125">
        <v>0.20999999999999999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6"/>
      <c r="C36" s="35"/>
      <c r="D36" s="35"/>
      <c r="E36" s="29" t="s">
        <v>45</v>
      </c>
      <c r="F36" s="124">
        <f>ROUND((SUM(BH126:BH170)),  0)</f>
        <v>0</v>
      </c>
      <c r="G36" s="35"/>
      <c r="H36" s="35"/>
      <c r="I36" s="125">
        <v>0.12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46</v>
      </c>
      <c r="F37" s="124">
        <f>ROUND((SUM(BI126:BI170)),  0)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36"/>
      <c r="C39" s="126"/>
      <c r="D39" s="127" t="s">
        <v>47</v>
      </c>
      <c r="E39" s="78"/>
      <c r="F39" s="78"/>
      <c r="G39" s="128" t="s">
        <v>48</v>
      </c>
      <c r="H39" s="129" t="s">
        <v>49</v>
      </c>
      <c r="I39" s="78"/>
      <c r="J39" s="130">
        <f>SUM(J30:J37)</f>
        <v>0</v>
      </c>
      <c r="K39" s="131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50</v>
      </c>
      <c r="E50" s="54"/>
      <c r="F50" s="54"/>
      <c r="G50" s="53" t="s">
        <v>51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52</v>
      </c>
      <c r="E61" s="38"/>
      <c r="F61" s="132" t="s">
        <v>53</v>
      </c>
      <c r="G61" s="55" t="s">
        <v>52</v>
      </c>
      <c r="H61" s="38"/>
      <c r="I61" s="38"/>
      <c r="J61" s="133" t="s">
        <v>53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54</v>
      </c>
      <c r="E65" s="56"/>
      <c r="F65" s="56"/>
      <c r="G65" s="53" t="s">
        <v>55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52</v>
      </c>
      <c r="E76" s="38"/>
      <c r="F76" s="132" t="s">
        <v>53</v>
      </c>
      <c r="G76" s="55" t="s">
        <v>52</v>
      </c>
      <c r="H76" s="38"/>
      <c r="I76" s="38"/>
      <c r="J76" s="133" t="s">
        <v>53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94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17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5"/>
      <c r="D85" s="35"/>
      <c r="E85" s="118" t="str">
        <f>E7</f>
        <v>Centrum pro letní kuchyni – dokončení VZ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91</v>
      </c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5"/>
      <c r="D87" s="35"/>
      <c r="E87" s="64" t="str">
        <f>E9</f>
        <v>010 - Plocha oddychu a relaxace - dokončení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21</v>
      </c>
      <c r="D89" s="35"/>
      <c r="E89" s="35"/>
      <c r="F89" s="24" t="str">
        <f>F12</f>
        <v>Horažďovice</v>
      </c>
      <c r="G89" s="35"/>
      <c r="H89" s="35"/>
      <c r="I89" s="29" t="s">
        <v>23</v>
      </c>
      <c r="J89" s="66" t="str">
        <f>IF(J12="","",J12)</f>
        <v>16. 11. 2025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25</v>
      </c>
      <c r="D91" s="35"/>
      <c r="E91" s="35"/>
      <c r="F91" s="24" t="str">
        <f>E15</f>
        <v>Střední škola, Horažďovice, Blatenská 313_x0009__x0009__x0009__x0009__x0009__x0009__x0009__x0009__x0009_</v>
      </c>
      <c r="G91" s="35"/>
      <c r="H91" s="35"/>
      <c r="I91" s="29" t="s">
        <v>31</v>
      </c>
      <c r="J91" s="33" t="str">
        <f>E21</f>
        <v>Ing, Martin Liška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29</v>
      </c>
      <c r="D92" s="35"/>
      <c r="E92" s="35"/>
      <c r="F92" s="24" t="str">
        <f>IF(E18="","",E18)</f>
        <v>Vyplň údaj</v>
      </c>
      <c r="G92" s="35"/>
      <c r="H92" s="35"/>
      <c r="I92" s="29" t="s">
        <v>34</v>
      </c>
      <c r="J92" s="33" t="str">
        <f>E24</f>
        <v>Pavel Hrba</v>
      </c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34" t="s">
        <v>95</v>
      </c>
      <c r="D94" s="126"/>
      <c r="E94" s="126"/>
      <c r="F94" s="126"/>
      <c r="G94" s="126"/>
      <c r="H94" s="126"/>
      <c r="I94" s="126"/>
      <c r="J94" s="135" t="s">
        <v>96</v>
      </c>
      <c r="K94" s="126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36" t="s">
        <v>97</v>
      </c>
      <c r="D96" s="35"/>
      <c r="E96" s="35"/>
      <c r="F96" s="35"/>
      <c r="G96" s="35"/>
      <c r="H96" s="35"/>
      <c r="I96" s="35"/>
      <c r="J96" s="93">
        <f>J126</f>
        <v>0</v>
      </c>
      <c r="K96" s="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6" t="s">
        <v>98</v>
      </c>
    </row>
    <row r="97" s="9" customFormat="1" ht="24.96" customHeight="1">
      <c r="A97" s="9"/>
      <c r="B97" s="137"/>
      <c r="C97" s="9"/>
      <c r="D97" s="138" t="s">
        <v>99</v>
      </c>
      <c r="E97" s="139"/>
      <c r="F97" s="139"/>
      <c r="G97" s="139"/>
      <c r="H97" s="139"/>
      <c r="I97" s="139"/>
      <c r="J97" s="140">
        <f>J127</f>
        <v>0</v>
      </c>
      <c r="K97" s="9"/>
      <c r="L97" s="13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1"/>
      <c r="C98" s="10"/>
      <c r="D98" s="142" t="s">
        <v>100</v>
      </c>
      <c r="E98" s="143"/>
      <c r="F98" s="143"/>
      <c r="G98" s="143"/>
      <c r="H98" s="143"/>
      <c r="I98" s="143"/>
      <c r="J98" s="144">
        <f>J128</f>
        <v>0</v>
      </c>
      <c r="K98" s="10"/>
      <c r="L98" s="14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1"/>
      <c r="C99" s="10"/>
      <c r="D99" s="142" t="s">
        <v>101</v>
      </c>
      <c r="E99" s="143"/>
      <c r="F99" s="143"/>
      <c r="G99" s="143"/>
      <c r="H99" s="143"/>
      <c r="I99" s="143"/>
      <c r="J99" s="144">
        <f>J134</f>
        <v>0</v>
      </c>
      <c r="K99" s="10"/>
      <c r="L99" s="14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37"/>
      <c r="C100" s="9"/>
      <c r="D100" s="138" t="s">
        <v>102</v>
      </c>
      <c r="E100" s="139"/>
      <c r="F100" s="139"/>
      <c r="G100" s="139"/>
      <c r="H100" s="139"/>
      <c r="I100" s="139"/>
      <c r="J100" s="140">
        <f>J136</f>
        <v>0</v>
      </c>
      <c r="K100" s="9"/>
      <c r="L100" s="137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41"/>
      <c r="C101" s="10"/>
      <c r="D101" s="142" t="s">
        <v>103</v>
      </c>
      <c r="E101" s="143"/>
      <c r="F101" s="143"/>
      <c r="G101" s="143"/>
      <c r="H101" s="143"/>
      <c r="I101" s="143"/>
      <c r="J101" s="144">
        <f>J137</f>
        <v>0</v>
      </c>
      <c r="K101" s="10"/>
      <c r="L101" s="14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1"/>
      <c r="C102" s="10"/>
      <c r="D102" s="142" t="s">
        <v>104</v>
      </c>
      <c r="E102" s="143"/>
      <c r="F102" s="143"/>
      <c r="G102" s="143"/>
      <c r="H102" s="143"/>
      <c r="I102" s="143"/>
      <c r="J102" s="144">
        <f>J140</f>
        <v>0</v>
      </c>
      <c r="K102" s="10"/>
      <c r="L102" s="14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1"/>
      <c r="C103" s="10"/>
      <c r="D103" s="142" t="s">
        <v>105</v>
      </c>
      <c r="E103" s="143"/>
      <c r="F103" s="143"/>
      <c r="G103" s="143"/>
      <c r="H103" s="143"/>
      <c r="I103" s="143"/>
      <c r="J103" s="144">
        <f>J153</f>
        <v>0</v>
      </c>
      <c r="K103" s="10"/>
      <c r="L103" s="14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1"/>
      <c r="C104" s="10"/>
      <c r="D104" s="142" t="s">
        <v>106</v>
      </c>
      <c r="E104" s="143"/>
      <c r="F104" s="143"/>
      <c r="G104" s="143"/>
      <c r="H104" s="143"/>
      <c r="I104" s="143"/>
      <c r="J104" s="144">
        <f>J162</f>
        <v>0</v>
      </c>
      <c r="K104" s="10"/>
      <c r="L104" s="14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37"/>
      <c r="C105" s="9"/>
      <c r="D105" s="138" t="s">
        <v>107</v>
      </c>
      <c r="E105" s="139"/>
      <c r="F105" s="139"/>
      <c r="G105" s="139"/>
      <c r="H105" s="139"/>
      <c r="I105" s="139"/>
      <c r="J105" s="140">
        <f>J168</f>
        <v>0</v>
      </c>
      <c r="K105" s="9"/>
      <c r="L105" s="137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41"/>
      <c r="C106" s="10"/>
      <c r="D106" s="142" t="s">
        <v>108</v>
      </c>
      <c r="E106" s="143"/>
      <c r="F106" s="143"/>
      <c r="G106" s="143"/>
      <c r="H106" s="143"/>
      <c r="I106" s="143"/>
      <c r="J106" s="144">
        <f>J169</f>
        <v>0</v>
      </c>
      <c r="K106" s="10"/>
      <c r="L106" s="14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5"/>
      <c r="B107" s="36"/>
      <c r="C107" s="35"/>
      <c r="D107" s="35"/>
      <c r="E107" s="35"/>
      <c r="F107" s="35"/>
      <c r="G107" s="35"/>
      <c r="H107" s="35"/>
      <c r="I107" s="35"/>
      <c r="J107" s="35"/>
      <c r="K107" s="35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57"/>
      <c r="C108" s="58"/>
      <c r="D108" s="58"/>
      <c r="E108" s="58"/>
      <c r="F108" s="58"/>
      <c r="G108" s="58"/>
      <c r="H108" s="58"/>
      <c r="I108" s="58"/>
      <c r="J108" s="58"/>
      <c r="K108" s="58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12" s="2" customFormat="1" ht="6.96" customHeight="1">
      <c r="A112" s="35"/>
      <c r="B112" s="59"/>
      <c r="C112" s="60"/>
      <c r="D112" s="60"/>
      <c r="E112" s="60"/>
      <c r="F112" s="60"/>
      <c r="G112" s="60"/>
      <c r="H112" s="60"/>
      <c r="I112" s="60"/>
      <c r="J112" s="60"/>
      <c r="K112" s="60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24.96" customHeight="1">
      <c r="A113" s="35"/>
      <c r="B113" s="36"/>
      <c r="C113" s="20" t="s">
        <v>109</v>
      </c>
      <c r="D113" s="35"/>
      <c r="E113" s="35"/>
      <c r="F113" s="35"/>
      <c r="G113" s="35"/>
      <c r="H113" s="35"/>
      <c r="I113" s="35"/>
      <c r="J113" s="35"/>
      <c r="K113" s="35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5"/>
      <c r="D114" s="35"/>
      <c r="E114" s="35"/>
      <c r="F114" s="35"/>
      <c r="G114" s="35"/>
      <c r="H114" s="35"/>
      <c r="I114" s="35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17</v>
      </c>
      <c r="D115" s="35"/>
      <c r="E115" s="35"/>
      <c r="F115" s="35"/>
      <c r="G115" s="35"/>
      <c r="H115" s="35"/>
      <c r="I115" s="35"/>
      <c r="J115" s="35"/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5"/>
      <c r="D116" s="35"/>
      <c r="E116" s="118" t="str">
        <f>E7</f>
        <v>Centrum pro letní kuchyni – dokončení VZ</v>
      </c>
      <c r="F116" s="29"/>
      <c r="G116" s="29"/>
      <c r="H116" s="29"/>
      <c r="I116" s="35"/>
      <c r="J116" s="35"/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91</v>
      </c>
      <c r="D117" s="35"/>
      <c r="E117" s="35"/>
      <c r="F117" s="35"/>
      <c r="G117" s="35"/>
      <c r="H117" s="35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6.5" customHeight="1">
      <c r="A118" s="35"/>
      <c r="B118" s="36"/>
      <c r="C118" s="35"/>
      <c r="D118" s="35"/>
      <c r="E118" s="64" t="str">
        <f>E9</f>
        <v>010 - Plocha oddychu a relaxace - dokončení</v>
      </c>
      <c r="F118" s="35"/>
      <c r="G118" s="35"/>
      <c r="H118" s="35"/>
      <c r="I118" s="35"/>
      <c r="J118" s="35"/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5"/>
      <c r="D119" s="35"/>
      <c r="E119" s="35"/>
      <c r="F119" s="35"/>
      <c r="G119" s="35"/>
      <c r="H119" s="35"/>
      <c r="I119" s="35"/>
      <c r="J119" s="35"/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21</v>
      </c>
      <c r="D120" s="35"/>
      <c r="E120" s="35"/>
      <c r="F120" s="24" t="str">
        <f>F12</f>
        <v>Horažďovice</v>
      </c>
      <c r="G120" s="35"/>
      <c r="H120" s="35"/>
      <c r="I120" s="29" t="s">
        <v>23</v>
      </c>
      <c r="J120" s="66" t="str">
        <f>IF(J12="","",J12)</f>
        <v>16. 11. 2025</v>
      </c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5"/>
      <c r="D121" s="35"/>
      <c r="E121" s="35"/>
      <c r="F121" s="35"/>
      <c r="G121" s="35"/>
      <c r="H121" s="35"/>
      <c r="I121" s="35"/>
      <c r="J121" s="35"/>
      <c r="K121" s="35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25</v>
      </c>
      <c r="D122" s="35"/>
      <c r="E122" s="35"/>
      <c r="F122" s="24" t="str">
        <f>E15</f>
        <v>Střední škola, Horažďovice, Blatenská 313_x0009__x0009__x0009__x0009__x0009__x0009__x0009__x0009__x0009_</v>
      </c>
      <c r="G122" s="35"/>
      <c r="H122" s="35"/>
      <c r="I122" s="29" t="s">
        <v>31</v>
      </c>
      <c r="J122" s="33" t="str">
        <f>E21</f>
        <v>Ing, Martin Liška</v>
      </c>
      <c r="K122" s="35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29</v>
      </c>
      <c r="D123" s="35"/>
      <c r="E123" s="35"/>
      <c r="F123" s="24" t="str">
        <f>IF(E18="","",E18)</f>
        <v>Vyplň údaj</v>
      </c>
      <c r="G123" s="35"/>
      <c r="H123" s="35"/>
      <c r="I123" s="29" t="s">
        <v>34</v>
      </c>
      <c r="J123" s="33" t="str">
        <f>E24</f>
        <v>Pavel Hrba</v>
      </c>
      <c r="K123" s="35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0.32" customHeight="1">
      <c r="A124" s="35"/>
      <c r="B124" s="36"/>
      <c r="C124" s="35"/>
      <c r="D124" s="35"/>
      <c r="E124" s="35"/>
      <c r="F124" s="35"/>
      <c r="G124" s="35"/>
      <c r="H124" s="35"/>
      <c r="I124" s="35"/>
      <c r="J124" s="35"/>
      <c r="K124" s="35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11" customFormat="1" ht="29.28" customHeight="1">
      <c r="A125" s="145"/>
      <c r="B125" s="146"/>
      <c r="C125" s="147" t="s">
        <v>110</v>
      </c>
      <c r="D125" s="148" t="s">
        <v>62</v>
      </c>
      <c r="E125" s="148" t="s">
        <v>58</v>
      </c>
      <c r="F125" s="148" t="s">
        <v>59</v>
      </c>
      <c r="G125" s="148" t="s">
        <v>111</v>
      </c>
      <c r="H125" s="148" t="s">
        <v>112</v>
      </c>
      <c r="I125" s="148" t="s">
        <v>113</v>
      </c>
      <c r="J125" s="149" t="s">
        <v>96</v>
      </c>
      <c r="K125" s="150" t="s">
        <v>114</v>
      </c>
      <c r="L125" s="151"/>
      <c r="M125" s="83" t="s">
        <v>1</v>
      </c>
      <c r="N125" s="84" t="s">
        <v>41</v>
      </c>
      <c r="O125" s="84" t="s">
        <v>115</v>
      </c>
      <c r="P125" s="84" t="s">
        <v>116</v>
      </c>
      <c r="Q125" s="84" t="s">
        <v>117</v>
      </c>
      <c r="R125" s="84" t="s">
        <v>118</v>
      </c>
      <c r="S125" s="84" t="s">
        <v>119</v>
      </c>
      <c r="T125" s="85" t="s">
        <v>120</v>
      </c>
      <c r="U125" s="145"/>
      <c r="V125" s="145"/>
      <c r="W125" s="145"/>
      <c r="X125" s="145"/>
      <c r="Y125" s="145"/>
      <c r="Z125" s="145"/>
      <c r="AA125" s="145"/>
      <c r="AB125" s="145"/>
      <c r="AC125" s="145"/>
      <c r="AD125" s="145"/>
      <c r="AE125" s="145"/>
    </row>
    <row r="126" s="2" customFormat="1" ht="22.8" customHeight="1">
      <c r="A126" s="35"/>
      <c r="B126" s="36"/>
      <c r="C126" s="90" t="s">
        <v>121</v>
      </c>
      <c r="D126" s="35"/>
      <c r="E126" s="35"/>
      <c r="F126" s="35"/>
      <c r="G126" s="35"/>
      <c r="H126" s="35"/>
      <c r="I126" s="35"/>
      <c r="J126" s="152">
        <f>BK126</f>
        <v>0</v>
      </c>
      <c r="K126" s="35"/>
      <c r="L126" s="36"/>
      <c r="M126" s="86"/>
      <c r="N126" s="70"/>
      <c r="O126" s="87"/>
      <c r="P126" s="153">
        <f>P127+P136+P168</f>
        <v>0</v>
      </c>
      <c r="Q126" s="87"/>
      <c r="R126" s="153">
        <f>R127+R136+R168</f>
        <v>54.661171380000006</v>
      </c>
      <c r="S126" s="87"/>
      <c r="T126" s="154">
        <f>T127+T136+T168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6" t="s">
        <v>76</v>
      </c>
      <c r="AU126" s="16" t="s">
        <v>98</v>
      </c>
      <c r="BK126" s="155">
        <f>BK127+BK136+BK168</f>
        <v>0</v>
      </c>
    </row>
    <row r="127" s="12" customFormat="1" ht="25.92" customHeight="1">
      <c r="A127" s="12"/>
      <c r="B127" s="156"/>
      <c r="C127" s="12"/>
      <c r="D127" s="157" t="s">
        <v>76</v>
      </c>
      <c r="E127" s="158" t="s">
        <v>122</v>
      </c>
      <c r="F127" s="158" t="s">
        <v>123</v>
      </c>
      <c r="G127" s="12"/>
      <c r="H127" s="12"/>
      <c r="I127" s="159"/>
      <c r="J127" s="160">
        <f>BK127</f>
        <v>0</v>
      </c>
      <c r="K127" s="12"/>
      <c r="L127" s="156"/>
      <c r="M127" s="161"/>
      <c r="N127" s="162"/>
      <c r="O127" s="162"/>
      <c r="P127" s="163">
        <f>P128+P134</f>
        <v>0</v>
      </c>
      <c r="Q127" s="162"/>
      <c r="R127" s="163">
        <f>R128+R134</f>
        <v>53.318200000000004</v>
      </c>
      <c r="S127" s="162"/>
      <c r="T127" s="164">
        <f>T128+T134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57" t="s">
        <v>8</v>
      </c>
      <c r="AT127" s="165" t="s">
        <v>76</v>
      </c>
      <c r="AU127" s="165" t="s">
        <v>77</v>
      </c>
      <c r="AY127" s="157" t="s">
        <v>124</v>
      </c>
      <c r="BK127" s="166">
        <f>BK128+BK134</f>
        <v>0</v>
      </c>
    </row>
    <row r="128" s="12" customFormat="1" ht="22.8" customHeight="1">
      <c r="A128" s="12"/>
      <c r="B128" s="156"/>
      <c r="C128" s="12"/>
      <c r="D128" s="157" t="s">
        <v>76</v>
      </c>
      <c r="E128" s="167" t="s">
        <v>125</v>
      </c>
      <c r="F128" s="167" t="s">
        <v>126</v>
      </c>
      <c r="G128" s="12"/>
      <c r="H128" s="12"/>
      <c r="I128" s="159"/>
      <c r="J128" s="168">
        <f>BK128</f>
        <v>0</v>
      </c>
      <c r="K128" s="12"/>
      <c r="L128" s="156"/>
      <c r="M128" s="161"/>
      <c r="N128" s="162"/>
      <c r="O128" s="162"/>
      <c r="P128" s="163">
        <f>SUM(P129:P133)</f>
        <v>0</v>
      </c>
      <c r="Q128" s="162"/>
      <c r="R128" s="163">
        <f>SUM(R129:R133)</f>
        <v>53.318200000000004</v>
      </c>
      <c r="S128" s="162"/>
      <c r="T128" s="164">
        <f>SUM(T129:T133)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57" t="s">
        <v>8</v>
      </c>
      <c r="AT128" s="165" t="s">
        <v>76</v>
      </c>
      <c r="AU128" s="165" t="s">
        <v>8</v>
      </c>
      <c r="AY128" s="157" t="s">
        <v>124</v>
      </c>
      <c r="BK128" s="166">
        <f>SUM(BK129:BK133)</f>
        <v>0</v>
      </c>
    </row>
    <row r="129" s="2" customFormat="1" ht="24.15" customHeight="1">
      <c r="A129" s="35"/>
      <c r="B129" s="169"/>
      <c r="C129" s="170" t="s">
        <v>8</v>
      </c>
      <c r="D129" s="170" t="s">
        <v>127</v>
      </c>
      <c r="E129" s="171" t="s">
        <v>128</v>
      </c>
      <c r="F129" s="172" t="s">
        <v>129</v>
      </c>
      <c r="G129" s="173" t="s">
        <v>130</v>
      </c>
      <c r="H129" s="174">
        <v>130</v>
      </c>
      <c r="I129" s="175"/>
      <c r="J129" s="176">
        <f>ROUND(I129*H129,0)</f>
        <v>0</v>
      </c>
      <c r="K129" s="177"/>
      <c r="L129" s="36"/>
      <c r="M129" s="178" t="s">
        <v>1</v>
      </c>
      <c r="N129" s="179" t="s">
        <v>42</v>
      </c>
      <c r="O129" s="74"/>
      <c r="P129" s="180">
        <f>O129*H129</f>
        <v>0</v>
      </c>
      <c r="Q129" s="180">
        <v>0.1837</v>
      </c>
      <c r="R129" s="180">
        <f>Q129*H129</f>
        <v>23.881</v>
      </c>
      <c r="S129" s="180">
        <v>0</v>
      </c>
      <c r="T129" s="181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2" t="s">
        <v>131</v>
      </c>
      <c r="AT129" s="182" t="s">
        <v>127</v>
      </c>
      <c r="AU129" s="182" t="s">
        <v>86</v>
      </c>
      <c r="AY129" s="16" t="s">
        <v>124</v>
      </c>
      <c r="BE129" s="183">
        <f>IF(N129="základní",J129,0)</f>
        <v>0</v>
      </c>
      <c r="BF129" s="183">
        <f>IF(N129="snížená",J129,0)</f>
        <v>0</v>
      </c>
      <c r="BG129" s="183">
        <f>IF(N129="zákl. přenesená",J129,0)</f>
        <v>0</v>
      </c>
      <c r="BH129" s="183">
        <f>IF(N129="sníž. přenesená",J129,0)</f>
        <v>0</v>
      </c>
      <c r="BI129" s="183">
        <f>IF(N129="nulová",J129,0)</f>
        <v>0</v>
      </c>
      <c r="BJ129" s="16" t="s">
        <v>8</v>
      </c>
      <c r="BK129" s="183">
        <f>ROUND(I129*H129,0)</f>
        <v>0</v>
      </c>
      <c r="BL129" s="16" t="s">
        <v>131</v>
      </c>
      <c r="BM129" s="182" t="s">
        <v>132</v>
      </c>
    </row>
    <row r="130" s="13" customFormat="1">
      <c r="A130" s="13"/>
      <c r="B130" s="184"/>
      <c r="C130" s="13"/>
      <c r="D130" s="185" t="s">
        <v>133</v>
      </c>
      <c r="E130" s="186" t="s">
        <v>1</v>
      </c>
      <c r="F130" s="187" t="s">
        <v>134</v>
      </c>
      <c r="G130" s="13"/>
      <c r="H130" s="188">
        <v>130</v>
      </c>
      <c r="I130" s="189"/>
      <c r="J130" s="13"/>
      <c r="K130" s="13"/>
      <c r="L130" s="184"/>
      <c r="M130" s="190"/>
      <c r="N130" s="191"/>
      <c r="O130" s="191"/>
      <c r="P130" s="191"/>
      <c r="Q130" s="191"/>
      <c r="R130" s="191"/>
      <c r="S130" s="191"/>
      <c r="T130" s="19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86" t="s">
        <v>133</v>
      </c>
      <c r="AU130" s="186" t="s">
        <v>86</v>
      </c>
      <c r="AV130" s="13" t="s">
        <v>86</v>
      </c>
      <c r="AW130" s="13" t="s">
        <v>32</v>
      </c>
      <c r="AX130" s="13" t="s">
        <v>77</v>
      </c>
      <c r="AY130" s="186" t="s">
        <v>124</v>
      </c>
    </row>
    <row r="131" s="2" customFormat="1" ht="16.5" customHeight="1">
      <c r="A131" s="35"/>
      <c r="B131" s="169"/>
      <c r="C131" s="193" t="s">
        <v>86</v>
      </c>
      <c r="D131" s="193" t="s">
        <v>135</v>
      </c>
      <c r="E131" s="194" t="s">
        <v>136</v>
      </c>
      <c r="F131" s="195" t="s">
        <v>137</v>
      </c>
      <c r="G131" s="196" t="s">
        <v>130</v>
      </c>
      <c r="H131" s="197">
        <v>132.59999999999999</v>
      </c>
      <c r="I131" s="198"/>
      <c r="J131" s="199">
        <f>ROUND(I131*H131,0)</f>
        <v>0</v>
      </c>
      <c r="K131" s="200"/>
      <c r="L131" s="201"/>
      <c r="M131" s="202" t="s">
        <v>1</v>
      </c>
      <c r="N131" s="203" t="s">
        <v>42</v>
      </c>
      <c r="O131" s="74"/>
      <c r="P131" s="180">
        <f>O131*H131</f>
        <v>0</v>
      </c>
      <c r="Q131" s="180">
        <v>0.222</v>
      </c>
      <c r="R131" s="180">
        <f>Q131*H131</f>
        <v>29.437200000000001</v>
      </c>
      <c r="S131" s="180">
        <v>0</v>
      </c>
      <c r="T131" s="181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2" t="s">
        <v>138</v>
      </c>
      <c r="AT131" s="182" t="s">
        <v>135</v>
      </c>
      <c r="AU131" s="182" t="s">
        <v>86</v>
      </c>
      <c r="AY131" s="16" t="s">
        <v>124</v>
      </c>
      <c r="BE131" s="183">
        <f>IF(N131="základní",J131,0)</f>
        <v>0</v>
      </c>
      <c r="BF131" s="183">
        <f>IF(N131="snížená",J131,0)</f>
        <v>0</v>
      </c>
      <c r="BG131" s="183">
        <f>IF(N131="zákl. přenesená",J131,0)</f>
        <v>0</v>
      </c>
      <c r="BH131" s="183">
        <f>IF(N131="sníž. přenesená",J131,0)</f>
        <v>0</v>
      </c>
      <c r="BI131" s="183">
        <f>IF(N131="nulová",J131,0)</f>
        <v>0</v>
      </c>
      <c r="BJ131" s="16" t="s">
        <v>8</v>
      </c>
      <c r="BK131" s="183">
        <f>ROUND(I131*H131,0)</f>
        <v>0</v>
      </c>
      <c r="BL131" s="16" t="s">
        <v>131</v>
      </c>
      <c r="BM131" s="182" t="s">
        <v>139</v>
      </c>
    </row>
    <row r="132" s="13" customFormat="1">
      <c r="A132" s="13"/>
      <c r="B132" s="184"/>
      <c r="C132" s="13"/>
      <c r="D132" s="185" t="s">
        <v>133</v>
      </c>
      <c r="E132" s="186" t="s">
        <v>1</v>
      </c>
      <c r="F132" s="187" t="s">
        <v>140</v>
      </c>
      <c r="G132" s="13"/>
      <c r="H132" s="188">
        <v>130</v>
      </c>
      <c r="I132" s="189"/>
      <c r="J132" s="13"/>
      <c r="K132" s="13"/>
      <c r="L132" s="184"/>
      <c r="M132" s="190"/>
      <c r="N132" s="191"/>
      <c r="O132" s="191"/>
      <c r="P132" s="191"/>
      <c r="Q132" s="191"/>
      <c r="R132" s="191"/>
      <c r="S132" s="191"/>
      <c r="T132" s="19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86" t="s">
        <v>133</v>
      </c>
      <c r="AU132" s="186" t="s">
        <v>86</v>
      </c>
      <c r="AV132" s="13" t="s">
        <v>86</v>
      </c>
      <c r="AW132" s="13" t="s">
        <v>32</v>
      </c>
      <c r="AX132" s="13" t="s">
        <v>8</v>
      </c>
      <c r="AY132" s="186" t="s">
        <v>124</v>
      </c>
    </row>
    <row r="133" s="13" customFormat="1">
      <c r="A133" s="13"/>
      <c r="B133" s="184"/>
      <c r="C133" s="13"/>
      <c r="D133" s="185" t="s">
        <v>133</v>
      </c>
      <c r="E133" s="13"/>
      <c r="F133" s="187" t="s">
        <v>141</v>
      </c>
      <c r="G133" s="13"/>
      <c r="H133" s="188">
        <v>132.59999999999999</v>
      </c>
      <c r="I133" s="189"/>
      <c r="J133" s="13"/>
      <c r="K133" s="13"/>
      <c r="L133" s="184"/>
      <c r="M133" s="190"/>
      <c r="N133" s="191"/>
      <c r="O133" s="191"/>
      <c r="P133" s="191"/>
      <c r="Q133" s="191"/>
      <c r="R133" s="191"/>
      <c r="S133" s="191"/>
      <c r="T133" s="19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86" t="s">
        <v>133</v>
      </c>
      <c r="AU133" s="186" t="s">
        <v>86</v>
      </c>
      <c r="AV133" s="13" t="s">
        <v>86</v>
      </c>
      <c r="AW133" s="13" t="s">
        <v>3</v>
      </c>
      <c r="AX133" s="13" t="s">
        <v>8</v>
      </c>
      <c r="AY133" s="186" t="s">
        <v>124</v>
      </c>
    </row>
    <row r="134" s="12" customFormat="1" ht="22.8" customHeight="1">
      <c r="A134" s="12"/>
      <c r="B134" s="156"/>
      <c r="C134" s="12"/>
      <c r="D134" s="157" t="s">
        <v>76</v>
      </c>
      <c r="E134" s="167" t="s">
        <v>142</v>
      </c>
      <c r="F134" s="167" t="s">
        <v>143</v>
      </c>
      <c r="G134" s="12"/>
      <c r="H134" s="12"/>
      <c r="I134" s="159"/>
      <c r="J134" s="168">
        <f>BK134</f>
        <v>0</v>
      </c>
      <c r="K134" s="12"/>
      <c r="L134" s="156"/>
      <c r="M134" s="161"/>
      <c r="N134" s="162"/>
      <c r="O134" s="162"/>
      <c r="P134" s="163">
        <f>P135</f>
        <v>0</v>
      </c>
      <c r="Q134" s="162"/>
      <c r="R134" s="163">
        <f>R135</f>
        <v>0</v>
      </c>
      <c r="S134" s="162"/>
      <c r="T134" s="164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57" t="s">
        <v>8</v>
      </c>
      <c r="AT134" s="165" t="s">
        <v>76</v>
      </c>
      <c r="AU134" s="165" t="s">
        <v>8</v>
      </c>
      <c r="AY134" s="157" t="s">
        <v>124</v>
      </c>
      <c r="BK134" s="166">
        <f>BK135</f>
        <v>0</v>
      </c>
    </row>
    <row r="135" s="2" customFormat="1" ht="24.15" customHeight="1">
      <c r="A135" s="35"/>
      <c r="B135" s="169"/>
      <c r="C135" s="170" t="s">
        <v>144</v>
      </c>
      <c r="D135" s="170" t="s">
        <v>127</v>
      </c>
      <c r="E135" s="171" t="s">
        <v>145</v>
      </c>
      <c r="F135" s="172" t="s">
        <v>146</v>
      </c>
      <c r="G135" s="173" t="s">
        <v>147</v>
      </c>
      <c r="H135" s="174">
        <v>53.317999999999998</v>
      </c>
      <c r="I135" s="175"/>
      <c r="J135" s="176">
        <f>ROUND(I135*H135,0)</f>
        <v>0</v>
      </c>
      <c r="K135" s="177"/>
      <c r="L135" s="36"/>
      <c r="M135" s="178" t="s">
        <v>1</v>
      </c>
      <c r="N135" s="179" t="s">
        <v>42</v>
      </c>
      <c r="O135" s="74"/>
      <c r="P135" s="180">
        <f>O135*H135</f>
        <v>0</v>
      </c>
      <c r="Q135" s="180">
        <v>0</v>
      </c>
      <c r="R135" s="180">
        <f>Q135*H135</f>
        <v>0</v>
      </c>
      <c r="S135" s="180">
        <v>0</v>
      </c>
      <c r="T135" s="181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2" t="s">
        <v>131</v>
      </c>
      <c r="AT135" s="182" t="s">
        <v>127</v>
      </c>
      <c r="AU135" s="182" t="s">
        <v>86</v>
      </c>
      <c r="AY135" s="16" t="s">
        <v>124</v>
      </c>
      <c r="BE135" s="183">
        <f>IF(N135="základní",J135,0)</f>
        <v>0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16" t="s">
        <v>8</v>
      </c>
      <c r="BK135" s="183">
        <f>ROUND(I135*H135,0)</f>
        <v>0</v>
      </c>
      <c r="BL135" s="16" t="s">
        <v>131</v>
      </c>
      <c r="BM135" s="182" t="s">
        <v>148</v>
      </c>
    </row>
    <row r="136" s="12" customFormat="1" ht="25.92" customHeight="1">
      <c r="A136" s="12"/>
      <c r="B136" s="156"/>
      <c r="C136" s="12"/>
      <c r="D136" s="157" t="s">
        <v>76</v>
      </c>
      <c r="E136" s="158" t="s">
        <v>149</v>
      </c>
      <c r="F136" s="158" t="s">
        <v>150</v>
      </c>
      <c r="G136" s="12"/>
      <c r="H136" s="12"/>
      <c r="I136" s="159"/>
      <c r="J136" s="160">
        <f>BK136</f>
        <v>0</v>
      </c>
      <c r="K136" s="12"/>
      <c r="L136" s="156"/>
      <c r="M136" s="161"/>
      <c r="N136" s="162"/>
      <c r="O136" s="162"/>
      <c r="P136" s="163">
        <f>P137+P140+P153+P162</f>
        <v>0</v>
      </c>
      <c r="Q136" s="162"/>
      <c r="R136" s="163">
        <f>R137+R140+R153+R162</f>
        <v>1.3429713800000001</v>
      </c>
      <c r="S136" s="162"/>
      <c r="T136" s="164">
        <f>T137+T140+T153+T162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57" t="s">
        <v>86</v>
      </c>
      <c r="AT136" s="165" t="s">
        <v>76</v>
      </c>
      <c r="AU136" s="165" t="s">
        <v>77</v>
      </c>
      <c r="AY136" s="157" t="s">
        <v>124</v>
      </c>
      <c r="BK136" s="166">
        <f>BK137+BK140+BK153+BK162</f>
        <v>0</v>
      </c>
    </row>
    <row r="137" s="12" customFormat="1" ht="22.8" customHeight="1">
      <c r="A137" s="12"/>
      <c r="B137" s="156"/>
      <c r="C137" s="12"/>
      <c r="D137" s="157" t="s">
        <v>76</v>
      </c>
      <c r="E137" s="167" t="s">
        <v>151</v>
      </c>
      <c r="F137" s="167" t="s">
        <v>152</v>
      </c>
      <c r="G137" s="12"/>
      <c r="H137" s="12"/>
      <c r="I137" s="159"/>
      <c r="J137" s="168">
        <f>BK137</f>
        <v>0</v>
      </c>
      <c r="K137" s="12"/>
      <c r="L137" s="156"/>
      <c r="M137" s="161"/>
      <c r="N137" s="162"/>
      <c r="O137" s="162"/>
      <c r="P137" s="163">
        <f>SUM(P138:P139)</f>
        <v>0</v>
      </c>
      <c r="Q137" s="162"/>
      <c r="R137" s="163">
        <f>SUM(R138:R139)</f>
        <v>0</v>
      </c>
      <c r="S137" s="162"/>
      <c r="T137" s="164">
        <f>SUM(T138:T139)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57" t="s">
        <v>86</v>
      </c>
      <c r="AT137" s="165" t="s">
        <v>76</v>
      </c>
      <c r="AU137" s="165" t="s">
        <v>8</v>
      </c>
      <c r="AY137" s="157" t="s">
        <v>124</v>
      </c>
      <c r="BK137" s="166">
        <f>SUM(BK138:BK139)</f>
        <v>0</v>
      </c>
    </row>
    <row r="138" s="2" customFormat="1" ht="16.5" customHeight="1">
      <c r="A138" s="35"/>
      <c r="B138" s="169"/>
      <c r="C138" s="170" t="s">
        <v>131</v>
      </c>
      <c r="D138" s="170" t="s">
        <v>127</v>
      </c>
      <c r="E138" s="171" t="s">
        <v>153</v>
      </c>
      <c r="F138" s="172" t="s">
        <v>154</v>
      </c>
      <c r="G138" s="173" t="s">
        <v>155</v>
      </c>
      <c r="H138" s="174">
        <v>4</v>
      </c>
      <c r="I138" s="175"/>
      <c r="J138" s="176">
        <f>ROUND(I138*H138,0)</f>
        <v>0</v>
      </c>
      <c r="K138" s="177"/>
      <c r="L138" s="36"/>
      <c r="M138" s="178" t="s">
        <v>1</v>
      </c>
      <c r="N138" s="179" t="s">
        <v>42</v>
      </c>
      <c r="O138" s="74"/>
      <c r="P138" s="180">
        <f>O138*H138</f>
        <v>0</v>
      </c>
      <c r="Q138" s="180">
        <v>0</v>
      </c>
      <c r="R138" s="180">
        <f>Q138*H138</f>
        <v>0</v>
      </c>
      <c r="S138" s="180">
        <v>0</v>
      </c>
      <c r="T138" s="181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2" t="s">
        <v>156</v>
      </c>
      <c r="AT138" s="182" t="s">
        <v>127</v>
      </c>
      <c r="AU138" s="182" t="s">
        <v>86</v>
      </c>
      <c r="AY138" s="16" t="s">
        <v>124</v>
      </c>
      <c r="BE138" s="183">
        <f>IF(N138="základní",J138,0)</f>
        <v>0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16" t="s">
        <v>8</v>
      </c>
      <c r="BK138" s="183">
        <f>ROUND(I138*H138,0)</f>
        <v>0</v>
      </c>
      <c r="BL138" s="16" t="s">
        <v>156</v>
      </c>
      <c r="BM138" s="182" t="s">
        <v>157</v>
      </c>
    </row>
    <row r="139" s="2" customFormat="1" ht="24.15" customHeight="1">
      <c r="A139" s="35"/>
      <c r="B139" s="169"/>
      <c r="C139" s="170" t="s">
        <v>125</v>
      </c>
      <c r="D139" s="170" t="s">
        <v>127</v>
      </c>
      <c r="E139" s="171" t="s">
        <v>158</v>
      </c>
      <c r="F139" s="172" t="s">
        <v>159</v>
      </c>
      <c r="G139" s="173" t="s">
        <v>160</v>
      </c>
      <c r="H139" s="204"/>
      <c r="I139" s="175"/>
      <c r="J139" s="176">
        <f>ROUND(I139*H139,0)</f>
        <v>0</v>
      </c>
      <c r="K139" s="177"/>
      <c r="L139" s="36"/>
      <c r="M139" s="178" t="s">
        <v>1</v>
      </c>
      <c r="N139" s="179" t="s">
        <v>42</v>
      </c>
      <c r="O139" s="74"/>
      <c r="P139" s="180">
        <f>O139*H139</f>
        <v>0</v>
      </c>
      <c r="Q139" s="180">
        <v>0</v>
      </c>
      <c r="R139" s="180">
        <f>Q139*H139</f>
        <v>0</v>
      </c>
      <c r="S139" s="180">
        <v>0</v>
      </c>
      <c r="T139" s="181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82" t="s">
        <v>156</v>
      </c>
      <c r="AT139" s="182" t="s">
        <v>127</v>
      </c>
      <c r="AU139" s="182" t="s">
        <v>86</v>
      </c>
      <c r="AY139" s="16" t="s">
        <v>124</v>
      </c>
      <c r="BE139" s="183">
        <f>IF(N139="základní",J139,0)</f>
        <v>0</v>
      </c>
      <c r="BF139" s="183">
        <f>IF(N139="snížená",J139,0)</f>
        <v>0</v>
      </c>
      <c r="BG139" s="183">
        <f>IF(N139="zákl. přenesená",J139,0)</f>
        <v>0</v>
      </c>
      <c r="BH139" s="183">
        <f>IF(N139="sníž. přenesená",J139,0)</f>
        <v>0</v>
      </c>
      <c r="BI139" s="183">
        <f>IF(N139="nulová",J139,0)</f>
        <v>0</v>
      </c>
      <c r="BJ139" s="16" t="s">
        <v>8</v>
      </c>
      <c r="BK139" s="183">
        <f>ROUND(I139*H139,0)</f>
        <v>0</v>
      </c>
      <c r="BL139" s="16" t="s">
        <v>156</v>
      </c>
      <c r="BM139" s="182" t="s">
        <v>161</v>
      </c>
    </row>
    <row r="140" s="12" customFormat="1" ht="22.8" customHeight="1">
      <c r="A140" s="12"/>
      <c r="B140" s="156"/>
      <c r="C140" s="12"/>
      <c r="D140" s="157" t="s">
        <v>76</v>
      </c>
      <c r="E140" s="167" t="s">
        <v>162</v>
      </c>
      <c r="F140" s="167" t="s">
        <v>163</v>
      </c>
      <c r="G140" s="12"/>
      <c r="H140" s="12"/>
      <c r="I140" s="159"/>
      <c r="J140" s="168">
        <f>BK140</f>
        <v>0</v>
      </c>
      <c r="K140" s="12"/>
      <c r="L140" s="156"/>
      <c r="M140" s="161"/>
      <c r="N140" s="162"/>
      <c r="O140" s="162"/>
      <c r="P140" s="163">
        <f>SUM(P141:P152)</f>
        <v>0</v>
      </c>
      <c r="Q140" s="162"/>
      <c r="R140" s="163">
        <f>SUM(R141:R152)</f>
        <v>0.51559330000000003</v>
      </c>
      <c r="S140" s="162"/>
      <c r="T140" s="164">
        <f>SUM(T141:T152)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57" t="s">
        <v>86</v>
      </c>
      <c r="AT140" s="165" t="s">
        <v>76</v>
      </c>
      <c r="AU140" s="165" t="s">
        <v>8</v>
      </c>
      <c r="AY140" s="157" t="s">
        <v>124</v>
      </c>
      <c r="BK140" s="166">
        <f>SUM(BK141:BK152)</f>
        <v>0</v>
      </c>
    </row>
    <row r="141" s="2" customFormat="1" ht="21.75" customHeight="1">
      <c r="A141" s="35"/>
      <c r="B141" s="169"/>
      <c r="C141" s="170" t="s">
        <v>164</v>
      </c>
      <c r="D141" s="170" t="s">
        <v>127</v>
      </c>
      <c r="E141" s="171" t="s">
        <v>165</v>
      </c>
      <c r="F141" s="172" t="s">
        <v>166</v>
      </c>
      <c r="G141" s="173" t="s">
        <v>130</v>
      </c>
      <c r="H141" s="174">
        <v>65.039000000000001</v>
      </c>
      <c r="I141" s="175"/>
      <c r="J141" s="176">
        <f>ROUND(I141*H141,0)</f>
        <v>0</v>
      </c>
      <c r="K141" s="177"/>
      <c r="L141" s="36"/>
      <c r="M141" s="178" t="s">
        <v>1</v>
      </c>
      <c r="N141" s="179" t="s">
        <v>42</v>
      </c>
      <c r="O141" s="74"/>
      <c r="P141" s="180">
        <f>O141*H141</f>
        <v>0</v>
      </c>
      <c r="Q141" s="180">
        <v>0</v>
      </c>
      <c r="R141" s="180">
        <f>Q141*H141</f>
        <v>0</v>
      </c>
      <c r="S141" s="180">
        <v>0</v>
      </c>
      <c r="T141" s="181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82" t="s">
        <v>156</v>
      </c>
      <c r="AT141" s="182" t="s">
        <v>127</v>
      </c>
      <c r="AU141" s="182" t="s">
        <v>86</v>
      </c>
      <c r="AY141" s="16" t="s">
        <v>124</v>
      </c>
      <c r="BE141" s="183">
        <f>IF(N141="základní",J141,0)</f>
        <v>0</v>
      </c>
      <c r="BF141" s="183">
        <f>IF(N141="snížená",J141,0)</f>
        <v>0</v>
      </c>
      <c r="BG141" s="183">
        <f>IF(N141="zákl. přenesená",J141,0)</f>
        <v>0</v>
      </c>
      <c r="BH141" s="183">
        <f>IF(N141="sníž. přenesená",J141,0)</f>
        <v>0</v>
      </c>
      <c r="BI141" s="183">
        <f>IF(N141="nulová",J141,0)</f>
        <v>0</v>
      </c>
      <c r="BJ141" s="16" t="s">
        <v>8</v>
      </c>
      <c r="BK141" s="183">
        <f>ROUND(I141*H141,0)</f>
        <v>0</v>
      </c>
      <c r="BL141" s="16" t="s">
        <v>156</v>
      </c>
      <c r="BM141" s="182" t="s">
        <v>167</v>
      </c>
    </row>
    <row r="142" s="13" customFormat="1">
      <c r="A142" s="13"/>
      <c r="B142" s="184"/>
      <c r="C142" s="13"/>
      <c r="D142" s="185" t="s">
        <v>133</v>
      </c>
      <c r="E142" s="186" t="s">
        <v>1</v>
      </c>
      <c r="F142" s="187" t="s">
        <v>168</v>
      </c>
      <c r="G142" s="13"/>
      <c r="H142" s="188">
        <v>65.039000000000001</v>
      </c>
      <c r="I142" s="189"/>
      <c r="J142" s="13"/>
      <c r="K142" s="13"/>
      <c r="L142" s="184"/>
      <c r="M142" s="190"/>
      <c r="N142" s="191"/>
      <c r="O142" s="191"/>
      <c r="P142" s="191"/>
      <c r="Q142" s="191"/>
      <c r="R142" s="191"/>
      <c r="S142" s="191"/>
      <c r="T142" s="19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6" t="s">
        <v>133</v>
      </c>
      <c r="AU142" s="186" t="s">
        <v>86</v>
      </c>
      <c r="AV142" s="13" t="s">
        <v>86</v>
      </c>
      <c r="AW142" s="13" t="s">
        <v>32</v>
      </c>
      <c r="AX142" s="13" t="s">
        <v>77</v>
      </c>
      <c r="AY142" s="186" t="s">
        <v>124</v>
      </c>
    </row>
    <row r="143" s="2" customFormat="1" ht="33" customHeight="1">
      <c r="A143" s="35"/>
      <c r="B143" s="169"/>
      <c r="C143" s="193" t="s">
        <v>169</v>
      </c>
      <c r="D143" s="193" t="s">
        <v>135</v>
      </c>
      <c r="E143" s="194" t="s">
        <v>170</v>
      </c>
      <c r="F143" s="195" t="s">
        <v>171</v>
      </c>
      <c r="G143" s="196" t="s">
        <v>130</v>
      </c>
      <c r="H143" s="197">
        <v>74.795000000000002</v>
      </c>
      <c r="I143" s="198"/>
      <c r="J143" s="199">
        <f>ROUND(I143*H143,0)</f>
        <v>0</v>
      </c>
      <c r="K143" s="200"/>
      <c r="L143" s="201"/>
      <c r="M143" s="202" t="s">
        <v>1</v>
      </c>
      <c r="N143" s="203" t="s">
        <v>42</v>
      </c>
      <c r="O143" s="74"/>
      <c r="P143" s="180">
        <f>O143*H143</f>
        <v>0</v>
      </c>
      <c r="Q143" s="180">
        <v>0.00050000000000000001</v>
      </c>
      <c r="R143" s="180">
        <f>Q143*H143</f>
        <v>0.0373975</v>
      </c>
      <c r="S143" s="180">
        <v>0</v>
      </c>
      <c r="T143" s="181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2" t="s">
        <v>172</v>
      </c>
      <c r="AT143" s="182" t="s">
        <v>135</v>
      </c>
      <c r="AU143" s="182" t="s">
        <v>86</v>
      </c>
      <c r="AY143" s="16" t="s">
        <v>124</v>
      </c>
      <c r="BE143" s="183">
        <f>IF(N143="základní",J143,0)</f>
        <v>0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6" t="s">
        <v>8</v>
      </c>
      <c r="BK143" s="183">
        <f>ROUND(I143*H143,0)</f>
        <v>0</v>
      </c>
      <c r="BL143" s="16" t="s">
        <v>156</v>
      </c>
      <c r="BM143" s="182" t="s">
        <v>173</v>
      </c>
    </row>
    <row r="144" s="13" customFormat="1">
      <c r="A144" s="13"/>
      <c r="B144" s="184"/>
      <c r="C144" s="13"/>
      <c r="D144" s="185" t="s">
        <v>133</v>
      </c>
      <c r="E144" s="186" t="s">
        <v>1</v>
      </c>
      <c r="F144" s="187" t="s">
        <v>174</v>
      </c>
      <c r="G144" s="13"/>
      <c r="H144" s="188">
        <v>65.039000000000001</v>
      </c>
      <c r="I144" s="189"/>
      <c r="J144" s="13"/>
      <c r="K144" s="13"/>
      <c r="L144" s="184"/>
      <c r="M144" s="190"/>
      <c r="N144" s="191"/>
      <c r="O144" s="191"/>
      <c r="P144" s="191"/>
      <c r="Q144" s="191"/>
      <c r="R144" s="191"/>
      <c r="S144" s="191"/>
      <c r="T144" s="19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6" t="s">
        <v>133</v>
      </c>
      <c r="AU144" s="186" t="s">
        <v>86</v>
      </c>
      <c r="AV144" s="13" t="s">
        <v>86</v>
      </c>
      <c r="AW144" s="13" t="s">
        <v>32</v>
      </c>
      <c r="AX144" s="13" t="s">
        <v>8</v>
      </c>
      <c r="AY144" s="186" t="s">
        <v>124</v>
      </c>
    </row>
    <row r="145" s="13" customFormat="1">
      <c r="A145" s="13"/>
      <c r="B145" s="184"/>
      <c r="C145" s="13"/>
      <c r="D145" s="185" t="s">
        <v>133</v>
      </c>
      <c r="E145" s="13"/>
      <c r="F145" s="187" t="s">
        <v>175</v>
      </c>
      <c r="G145" s="13"/>
      <c r="H145" s="188">
        <v>74.795000000000002</v>
      </c>
      <c r="I145" s="189"/>
      <c r="J145" s="13"/>
      <c r="K145" s="13"/>
      <c r="L145" s="184"/>
      <c r="M145" s="190"/>
      <c r="N145" s="191"/>
      <c r="O145" s="191"/>
      <c r="P145" s="191"/>
      <c r="Q145" s="191"/>
      <c r="R145" s="191"/>
      <c r="S145" s="191"/>
      <c r="T145" s="19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6" t="s">
        <v>133</v>
      </c>
      <c r="AU145" s="186" t="s">
        <v>86</v>
      </c>
      <c r="AV145" s="13" t="s">
        <v>86</v>
      </c>
      <c r="AW145" s="13" t="s">
        <v>3</v>
      </c>
      <c r="AX145" s="13" t="s">
        <v>8</v>
      </c>
      <c r="AY145" s="186" t="s">
        <v>124</v>
      </c>
    </row>
    <row r="146" s="2" customFormat="1" ht="37.8" customHeight="1">
      <c r="A146" s="35"/>
      <c r="B146" s="169"/>
      <c r="C146" s="170" t="s">
        <v>138</v>
      </c>
      <c r="D146" s="170" t="s">
        <v>127</v>
      </c>
      <c r="E146" s="171" t="s">
        <v>176</v>
      </c>
      <c r="F146" s="172" t="s">
        <v>177</v>
      </c>
      <c r="G146" s="173" t="s">
        <v>130</v>
      </c>
      <c r="H146" s="174">
        <v>65.039000000000001</v>
      </c>
      <c r="I146" s="175"/>
      <c r="J146" s="176">
        <f>ROUND(I146*H146,0)</f>
        <v>0</v>
      </c>
      <c r="K146" s="177"/>
      <c r="L146" s="36"/>
      <c r="M146" s="178" t="s">
        <v>1</v>
      </c>
      <c r="N146" s="179" t="s">
        <v>42</v>
      </c>
      <c r="O146" s="74"/>
      <c r="P146" s="180">
        <f>O146*H146</f>
        <v>0</v>
      </c>
      <c r="Q146" s="180">
        <v>0.0052900000000000004</v>
      </c>
      <c r="R146" s="180">
        <f>Q146*H146</f>
        <v>0.34405631000000003</v>
      </c>
      <c r="S146" s="180">
        <v>0</v>
      </c>
      <c r="T146" s="181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2" t="s">
        <v>156</v>
      </c>
      <c r="AT146" s="182" t="s">
        <v>127</v>
      </c>
      <c r="AU146" s="182" t="s">
        <v>86</v>
      </c>
      <c r="AY146" s="16" t="s">
        <v>124</v>
      </c>
      <c r="BE146" s="183">
        <f>IF(N146="základní",J146,0)</f>
        <v>0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6" t="s">
        <v>8</v>
      </c>
      <c r="BK146" s="183">
        <f>ROUND(I146*H146,0)</f>
        <v>0</v>
      </c>
      <c r="BL146" s="16" t="s">
        <v>156</v>
      </c>
      <c r="BM146" s="182" t="s">
        <v>178</v>
      </c>
    </row>
    <row r="147" s="13" customFormat="1">
      <c r="A147" s="13"/>
      <c r="B147" s="184"/>
      <c r="C147" s="13"/>
      <c r="D147" s="185" t="s">
        <v>133</v>
      </c>
      <c r="E147" s="186" t="s">
        <v>1</v>
      </c>
      <c r="F147" s="187" t="s">
        <v>168</v>
      </c>
      <c r="G147" s="13"/>
      <c r="H147" s="188">
        <v>65.039000000000001</v>
      </c>
      <c r="I147" s="189"/>
      <c r="J147" s="13"/>
      <c r="K147" s="13"/>
      <c r="L147" s="184"/>
      <c r="M147" s="190"/>
      <c r="N147" s="191"/>
      <c r="O147" s="191"/>
      <c r="P147" s="191"/>
      <c r="Q147" s="191"/>
      <c r="R147" s="191"/>
      <c r="S147" s="191"/>
      <c r="T147" s="19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6" t="s">
        <v>133</v>
      </c>
      <c r="AU147" s="186" t="s">
        <v>86</v>
      </c>
      <c r="AV147" s="13" t="s">
        <v>86</v>
      </c>
      <c r="AW147" s="13" t="s">
        <v>32</v>
      </c>
      <c r="AX147" s="13" t="s">
        <v>77</v>
      </c>
      <c r="AY147" s="186" t="s">
        <v>124</v>
      </c>
    </row>
    <row r="148" s="2" customFormat="1" ht="24.15" customHeight="1">
      <c r="A148" s="35"/>
      <c r="B148" s="169"/>
      <c r="C148" s="170" t="s">
        <v>179</v>
      </c>
      <c r="D148" s="170" t="s">
        <v>127</v>
      </c>
      <c r="E148" s="171" t="s">
        <v>180</v>
      </c>
      <c r="F148" s="172" t="s">
        <v>181</v>
      </c>
      <c r="G148" s="173" t="s">
        <v>130</v>
      </c>
      <c r="H148" s="174">
        <v>65.039000000000001</v>
      </c>
      <c r="I148" s="175"/>
      <c r="J148" s="176">
        <f>ROUND(I148*H148,0)</f>
        <v>0</v>
      </c>
      <c r="K148" s="177"/>
      <c r="L148" s="36"/>
      <c r="M148" s="178" t="s">
        <v>1</v>
      </c>
      <c r="N148" s="179" t="s">
        <v>42</v>
      </c>
      <c r="O148" s="74"/>
      <c r="P148" s="180">
        <f>O148*H148</f>
        <v>0</v>
      </c>
      <c r="Q148" s="180">
        <v>0.00034000000000000002</v>
      </c>
      <c r="R148" s="180">
        <f>Q148*H148</f>
        <v>0.022113260000000003</v>
      </c>
      <c r="S148" s="180">
        <v>0</v>
      </c>
      <c r="T148" s="181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2" t="s">
        <v>156</v>
      </c>
      <c r="AT148" s="182" t="s">
        <v>127</v>
      </c>
      <c r="AU148" s="182" t="s">
        <v>86</v>
      </c>
      <c r="AY148" s="16" t="s">
        <v>124</v>
      </c>
      <c r="BE148" s="183">
        <f>IF(N148="základní",J148,0)</f>
        <v>0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16" t="s">
        <v>8</v>
      </c>
      <c r="BK148" s="183">
        <f>ROUND(I148*H148,0)</f>
        <v>0</v>
      </c>
      <c r="BL148" s="16" t="s">
        <v>156</v>
      </c>
      <c r="BM148" s="182" t="s">
        <v>182</v>
      </c>
    </row>
    <row r="149" s="2" customFormat="1" ht="24.15" customHeight="1">
      <c r="A149" s="35"/>
      <c r="B149" s="169"/>
      <c r="C149" s="170" t="s">
        <v>183</v>
      </c>
      <c r="D149" s="170" t="s">
        <v>127</v>
      </c>
      <c r="E149" s="171" t="s">
        <v>184</v>
      </c>
      <c r="F149" s="172" t="s">
        <v>185</v>
      </c>
      <c r="G149" s="173" t="s">
        <v>186</v>
      </c>
      <c r="H149" s="174">
        <v>53.093000000000004</v>
      </c>
      <c r="I149" s="175"/>
      <c r="J149" s="176">
        <f>ROUND(I149*H149,0)</f>
        <v>0</v>
      </c>
      <c r="K149" s="177"/>
      <c r="L149" s="36"/>
      <c r="M149" s="178" t="s">
        <v>1</v>
      </c>
      <c r="N149" s="179" t="s">
        <v>42</v>
      </c>
      <c r="O149" s="74"/>
      <c r="P149" s="180">
        <f>O149*H149</f>
        <v>0</v>
      </c>
      <c r="Q149" s="180">
        <v>0.0021099999999999999</v>
      </c>
      <c r="R149" s="180">
        <f>Q149*H149</f>
        <v>0.11202623</v>
      </c>
      <c r="S149" s="180">
        <v>0</v>
      </c>
      <c r="T149" s="181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82" t="s">
        <v>156</v>
      </c>
      <c r="AT149" s="182" t="s">
        <v>127</v>
      </c>
      <c r="AU149" s="182" t="s">
        <v>86</v>
      </c>
      <c r="AY149" s="16" t="s">
        <v>124</v>
      </c>
      <c r="BE149" s="183">
        <f>IF(N149="základní",J149,0)</f>
        <v>0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6" t="s">
        <v>8</v>
      </c>
      <c r="BK149" s="183">
        <f>ROUND(I149*H149,0)</f>
        <v>0</v>
      </c>
      <c r="BL149" s="16" t="s">
        <v>156</v>
      </c>
      <c r="BM149" s="182" t="s">
        <v>187</v>
      </c>
    </row>
    <row r="150" s="13" customFormat="1">
      <c r="A150" s="13"/>
      <c r="B150" s="184"/>
      <c r="C150" s="13"/>
      <c r="D150" s="185" t="s">
        <v>133</v>
      </c>
      <c r="E150" s="186" t="s">
        <v>1</v>
      </c>
      <c r="F150" s="187" t="s">
        <v>188</v>
      </c>
      <c r="G150" s="13"/>
      <c r="H150" s="188">
        <v>53.093000000000004</v>
      </c>
      <c r="I150" s="189"/>
      <c r="J150" s="13"/>
      <c r="K150" s="13"/>
      <c r="L150" s="184"/>
      <c r="M150" s="190"/>
      <c r="N150" s="191"/>
      <c r="O150" s="191"/>
      <c r="P150" s="191"/>
      <c r="Q150" s="191"/>
      <c r="R150" s="191"/>
      <c r="S150" s="191"/>
      <c r="T150" s="19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86" t="s">
        <v>133</v>
      </c>
      <c r="AU150" s="186" t="s">
        <v>86</v>
      </c>
      <c r="AV150" s="13" t="s">
        <v>86</v>
      </c>
      <c r="AW150" s="13" t="s">
        <v>32</v>
      </c>
      <c r="AX150" s="13" t="s">
        <v>77</v>
      </c>
      <c r="AY150" s="186" t="s">
        <v>124</v>
      </c>
    </row>
    <row r="151" s="2" customFormat="1" ht="21.75" customHeight="1">
      <c r="A151" s="35"/>
      <c r="B151" s="169"/>
      <c r="C151" s="170" t="s">
        <v>189</v>
      </c>
      <c r="D151" s="170" t="s">
        <v>127</v>
      </c>
      <c r="E151" s="171" t="s">
        <v>190</v>
      </c>
      <c r="F151" s="172" t="s">
        <v>191</v>
      </c>
      <c r="G151" s="173" t="s">
        <v>130</v>
      </c>
      <c r="H151" s="174">
        <v>65.039000000000001</v>
      </c>
      <c r="I151" s="175"/>
      <c r="J151" s="176">
        <f>ROUND(I151*H151,0)</f>
        <v>0</v>
      </c>
      <c r="K151" s="177"/>
      <c r="L151" s="36"/>
      <c r="M151" s="178" t="s">
        <v>1</v>
      </c>
      <c r="N151" s="179" t="s">
        <v>42</v>
      </c>
      <c r="O151" s="74"/>
      <c r="P151" s="180">
        <f>O151*H151</f>
        <v>0</v>
      </c>
      <c r="Q151" s="180">
        <v>0</v>
      </c>
      <c r="R151" s="180">
        <f>Q151*H151</f>
        <v>0</v>
      </c>
      <c r="S151" s="180">
        <v>0</v>
      </c>
      <c r="T151" s="181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2" t="s">
        <v>156</v>
      </c>
      <c r="AT151" s="182" t="s">
        <v>127</v>
      </c>
      <c r="AU151" s="182" t="s">
        <v>86</v>
      </c>
      <c r="AY151" s="16" t="s">
        <v>124</v>
      </c>
      <c r="BE151" s="183">
        <f>IF(N151="základní",J151,0)</f>
        <v>0</v>
      </c>
      <c r="BF151" s="183">
        <f>IF(N151="snížená",J151,0)</f>
        <v>0</v>
      </c>
      <c r="BG151" s="183">
        <f>IF(N151="zákl. přenesená",J151,0)</f>
        <v>0</v>
      </c>
      <c r="BH151" s="183">
        <f>IF(N151="sníž. přenesená",J151,0)</f>
        <v>0</v>
      </c>
      <c r="BI151" s="183">
        <f>IF(N151="nulová",J151,0)</f>
        <v>0</v>
      </c>
      <c r="BJ151" s="16" t="s">
        <v>8</v>
      </c>
      <c r="BK151" s="183">
        <f>ROUND(I151*H151,0)</f>
        <v>0</v>
      </c>
      <c r="BL151" s="16" t="s">
        <v>156</v>
      </c>
      <c r="BM151" s="182" t="s">
        <v>192</v>
      </c>
    </row>
    <row r="152" s="2" customFormat="1" ht="24.15" customHeight="1">
      <c r="A152" s="35"/>
      <c r="B152" s="169"/>
      <c r="C152" s="170" t="s">
        <v>9</v>
      </c>
      <c r="D152" s="170" t="s">
        <v>127</v>
      </c>
      <c r="E152" s="171" t="s">
        <v>193</v>
      </c>
      <c r="F152" s="172" t="s">
        <v>194</v>
      </c>
      <c r="G152" s="173" t="s">
        <v>147</v>
      </c>
      <c r="H152" s="174">
        <v>0.51600000000000001</v>
      </c>
      <c r="I152" s="175"/>
      <c r="J152" s="176">
        <f>ROUND(I152*H152,0)</f>
        <v>0</v>
      </c>
      <c r="K152" s="177"/>
      <c r="L152" s="36"/>
      <c r="M152" s="178" t="s">
        <v>1</v>
      </c>
      <c r="N152" s="179" t="s">
        <v>42</v>
      </c>
      <c r="O152" s="74"/>
      <c r="P152" s="180">
        <f>O152*H152</f>
        <v>0</v>
      </c>
      <c r="Q152" s="180">
        <v>0</v>
      </c>
      <c r="R152" s="180">
        <f>Q152*H152</f>
        <v>0</v>
      </c>
      <c r="S152" s="180">
        <v>0</v>
      </c>
      <c r="T152" s="181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2" t="s">
        <v>156</v>
      </c>
      <c r="AT152" s="182" t="s">
        <v>127</v>
      </c>
      <c r="AU152" s="182" t="s">
        <v>86</v>
      </c>
      <c r="AY152" s="16" t="s">
        <v>124</v>
      </c>
      <c r="BE152" s="183">
        <f>IF(N152="základní",J152,0)</f>
        <v>0</v>
      </c>
      <c r="BF152" s="183">
        <f>IF(N152="snížená",J152,0)</f>
        <v>0</v>
      </c>
      <c r="BG152" s="183">
        <f>IF(N152="zákl. přenesená",J152,0)</f>
        <v>0</v>
      </c>
      <c r="BH152" s="183">
        <f>IF(N152="sníž. přenesená",J152,0)</f>
        <v>0</v>
      </c>
      <c r="BI152" s="183">
        <f>IF(N152="nulová",J152,0)</f>
        <v>0</v>
      </c>
      <c r="BJ152" s="16" t="s">
        <v>8</v>
      </c>
      <c r="BK152" s="183">
        <f>ROUND(I152*H152,0)</f>
        <v>0</v>
      </c>
      <c r="BL152" s="16" t="s">
        <v>156</v>
      </c>
      <c r="BM152" s="182" t="s">
        <v>195</v>
      </c>
    </row>
    <row r="153" s="12" customFormat="1" ht="22.8" customHeight="1">
      <c r="A153" s="12"/>
      <c r="B153" s="156"/>
      <c r="C153" s="12"/>
      <c r="D153" s="157" t="s">
        <v>76</v>
      </c>
      <c r="E153" s="167" t="s">
        <v>196</v>
      </c>
      <c r="F153" s="167" t="s">
        <v>197</v>
      </c>
      <c r="G153" s="12"/>
      <c r="H153" s="12"/>
      <c r="I153" s="159"/>
      <c r="J153" s="168">
        <f>BK153</f>
        <v>0</v>
      </c>
      <c r="K153" s="12"/>
      <c r="L153" s="156"/>
      <c r="M153" s="161"/>
      <c r="N153" s="162"/>
      <c r="O153" s="162"/>
      <c r="P153" s="163">
        <f>SUM(P154:P161)</f>
        <v>0</v>
      </c>
      <c r="Q153" s="162"/>
      <c r="R153" s="163">
        <f>SUM(R154:R161)</f>
        <v>0.79311223000000008</v>
      </c>
      <c r="S153" s="162"/>
      <c r="T153" s="164">
        <f>SUM(T154:T161)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57" t="s">
        <v>86</v>
      </c>
      <c r="AT153" s="165" t="s">
        <v>76</v>
      </c>
      <c r="AU153" s="165" t="s">
        <v>8</v>
      </c>
      <c r="AY153" s="157" t="s">
        <v>124</v>
      </c>
      <c r="BK153" s="166">
        <f>SUM(BK154:BK161)</f>
        <v>0</v>
      </c>
    </row>
    <row r="154" s="2" customFormat="1" ht="24.15" customHeight="1">
      <c r="A154" s="35"/>
      <c r="B154" s="169"/>
      <c r="C154" s="170" t="s">
        <v>198</v>
      </c>
      <c r="D154" s="170" t="s">
        <v>127</v>
      </c>
      <c r="E154" s="171" t="s">
        <v>199</v>
      </c>
      <c r="F154" s="172" t="s">
        <v>200</v>
      </c>
      <c r="G154" s="173" t="s">
        <v>130</v>
      </c>
      <c r="H154" s="174">
        <v>65.039000000000001</v>
      </c>
      <c r="I154" s="175"/>
      <c r="J154" s="176">
        <f>ROUND(I154*H154,0)</f>
        <v>0</v>
      </c>
      <c r="K154" s="177"/>
      <c r="L154" s="36"/>
      <c r="M154" s="178" t="s">
        <v>1</v>
      </c>
      <c r="N154" s="179" t="s">
        <v>42</v>
      </c>
      <c r="O154" s="74"/>
      <c r="P154" s="180">
        <f>O154*H154</f>
        <v>0</v>
      </c>
      <c r="Q154" s="180">
        <v>0</v>
      </c>
      <c r="R154" s="180">
        <f>Q154*H154</f>
        <v>0</v>
      </c>
      <c r="S154" s="180">
        <v>0</v>
      </c>
      <c r="T154" s="181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2" t="s">
        <v>156</v>
      </c>
      <c r="AT154" s="182" t="s">
        <v>127</v>
      </c>
      <c r="AU154" s="182" t="s">
        <v>86</v>
      </c>
      <c r="AY154" s="16" t="s">
        <v>124</v>
      </c>
      <c r="BE154" s="183">
        <f>IF(N154="základní",J154,0)</f>
        <v>0</v>
      </c>
      <c r="BF154" s="183">
        <f>IF(N154="snížená",J154,0)</f>
        <v>0</v>
      </c>
      <c r="BG154" s="183">
        <f>IF(N154="zákl. přenesená",J154,0)</f>
        <v>0</v>
      </c>
      <c r="BH154" s="183">
        <f>IF(N154="sníž. přenesená",J154,0)</f>
        <v>0</v>
      </c>
      <c r="BI154" s="183">
        <f>IF(N154="nulová",J154,0)</f>
        <v>0</v>
      </c>
      <c r="BJ154" s="16" t="s">
        <v>8</v>
      </c>
      <c r="BK154" s="183">
        <f>ROUND(I154*H154,0)</f>
        <v>0</v>
      </c>
      <c r="BL154" s="16" t="s">
        <v>156</v>
      </c>
      <c r="BM154" s="182" t="s">
        <v>201</v>
      </c>
    </row>
    <row r="155" s="13" customFormat="1">
      <c r="A155" s="13"/>
      <c r="B155" s="184"/>
      <c r="C155" s="13"/>
      <c r="D155" s="185" t="s">
        <v>133</v>
      </c>
      <c r="E155" s="186" t="s">
        <v>1</v>
      </c>
      <c r="F155" s="187" t="s">
        <v>168</v>
      </c>
      <c r="G155" s="13"/>
      <c r="H155" s="188">
        <v>65.039000000000001</v>
      </c>
      <c r="I155" s="189"/>
      <c r="J155" s="13"/>
      <c r="K155" s="13"/>
      <c r="L155" s="184"/>
      <c r="M155" s="190"/>
      <c r="N155" s="191"/>
      <c r="O155" s="191"/>
      <c r="P155" s="191"/>
      <c r="Q155" s="191"/>
      <c r="R155" s="191"/>
      <c r="S155" s="191"/>
      <c r="T155" s="19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86" t="s">
        <v>133</v>
      </c>
      <c r="AU155" s="186" t="s">
        <v>86</v>
      </c>
      <c r="AV155" s="13" t="s">
        <v>86</v>
      </c>
      <c r="AW155" s="13" t="s">
        <v>32</v>
      </c>
      <c r="AX155" s="13" t="s">
        <v>77</v>
      </c>
      <c r="AY155" s="186" t="s">
        <v>124</v>
      </c>
    </row>
    <row r="156" s="2" customFormat="1" ht="24.15" customHeight="1">
      <c r="A156" s="35"/>
      <c r="B156" s="169"/>
      <c r="C156" s="193" t="s">
        <v>202</v>
      </c>
      <c r="D156" s="193" t="s">
        <v>135</v>
      </c>
      <c r="E156" s="194" t="s">
        <v>203</v>
      </c>
      <c r="F156" s="195" t="s">
        <v>204</v>
      </c>
      <c r="G156" s="196" t="s">
        <v>130</v>
      </c>
      <c r="H156" s="197">
        <v>71.533000000000001</v>
      </c>
      <c r="I156" s="198"/>
      <c r="J156" s="199">
        <f>ROUND(I156*H156,0)</f>
        <v>0</v>
      </c>
      <c r="K156" s="200"/>
      <c r="L156" s="201"/>
      <c r="M156" s="202" t="s">
        <v>1</v>
      </c>
      <c r="N156" s="203" t="s">
        <v>42</v>
      </c>
      <c r="O156" s="74"/>
      <c r="P156" s="180">
        <f>O156*H156</f>
        <v>0</v>
      </c>
      <c r="Q156" s="180">
        <v>0.0093100000000000006</v>
      </c>
      <c r="R156" s="180">
        <f>Q156*H156</f>
        <v>0.66597223000000005</v>
      </c>
      <c r="S156" s="180">
        <v>0</v>
      </c>
      <c r="T156" s="181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82" t="s">
        <v>172</v>
      </c>
      <c r="AT156" s="182" t="s">
        <v>135</v>
      </c>
      <c r="AU156" s="182" t="s">
        <v>86</v>
      </c>
      <c r="AY156" s="16" t="s">
        <v>124</v>
      </c>
      <c r="BE156" s="183">
        <f>IF(N156="základní",J156,0)</f>
        <v>0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16" t="s">
        <v>8</v>
      </c>
      <c r="BK156" s="183">
        <f>ROUND(I156*H156,0)</f>
        <v>0</v>
      </c>
      <c r="BL156" s="16" t="s">
        <v>156</v>
      </c>
      <c r="BM156" s="182" t="s">
        <v>205</v>
      </c>
    </row>
    <row r="157" s="13" customFormat="1">
      <c r="A157" s="13"/>
      <c r="B157" s="184"/>
      <c r="C157" s="13"/>
      <c r="D157" s="185" t="s">
        <v>133</v>
      </c>
      <c r="E157" s="186" t="s">
        <v>1</v>
      </c>
      <c r="F157" s="187" t="s">
        <v>206</v>
      </c>
      <c r="G157" s="13"/>
      <c r="H157" s="188">
        <v>65.030000000000001</v>
      </c>
      <c r="I157" s="189"/>
      <c r="J157" s="13"/>
      <c r="K157" s="13"/>
      <c r="L157" s="184"/>
      <c r="M157" s="190"/>
      <c r="N157" s="191"/>
      <c r="O157" s="191"/>
      <c r="P157" s="191"/>
      <c r="Q157" s="191"/>
      <c r="R157" s="191"/>
      <c r="S157" s="191"/>
      <c r="T157" s="19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86" t="s">
        <v>133</v>
      </c>
      <c r="AU157" s="186" t="s">
        <v>86</v>
      </c>
      <c r="AV157" s="13" t="s">
        <v>86</v>
      </c>
      <c r="AW157" s="13" t="s">
        <v>32</v>
      </c>
      <c r="AX157" s="13" t="s">
        <v>8</v>
      </c>
      <c r="AY157" s="186" t="s">
        <v>124</v>
      </c>
    </row>
    <row r="158" s="13" customFormat="1">
      <c r="A158" s="13"/>
      <c r="B158" s="184"/>
      <c r="C158" s="13"/>
      <c r="D158" s="185" t="s">
        <v>133</v>
      </c>
      <c r="E158" s="13"/>
      <c r="F158" s="187" t="s">
        <v>207</v>
      </c>
      <c r="G158" s="13"/>
      <c r="H158" s="188">
        <v>71.533000000000001</v>
      </c>
      <c r="I158" s="189"/>
      <c r="J158" s="13"/>
      <c r="K158" s="13"/>
      <c r="L158" s="184"/>
      <c r="M158" s="190"/>
      <c r="N158" s="191"/>
      <c r="O158" s="191"/>
      <c r="P158" s="191"/>
      <c r="Q158" s="191"/>
      <c r="R158" s="191"/>
      <c r="S158" s="191"/>
      <c r="T158" s="19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86" t="s">
        <v>133</v>
      </c>
      <c r="AU158" s="186" t="s">
        <v>86</v>
      </c>
      <c r="AV158" s="13" t="s">
        <v>86</v>
      </c>
      <c r="AW158" s="13" t="s">
        <v>3</v>
      </c>
      <c r="AX158" s="13" t="s">
        <v>8</v>
      </c>
      <c r="AY158" s="186" t="s">
        <v>124</v>
      </c>
    </row>
    <row r="159" s="2" customFormat="1" ht="24.15" customHeight="1">
      <c r="A159" s="35"/>
      <c r="B159" s="169"/>
      <c r="C159" s="170" t="s">
        <v>208</v>
      </c>
      <c r="D159" s="170" t="s">
        <v>127</v>
      </c>
      <c r="E159" s="171" t="s">
        <v>209</v>
      </c>
      <c r="F159" s="172" t="s">
        <v>210</v>
      </c>
      <c r="G159" s="173" t="s">
        <v>130</v>
      </c>
      <c r="H159" s="174">
        <v>8.4760000000000009</v>
      </c>
      <c r="I159" s="175"/>
      <c r="J159" s="176">
        <f>ROUND(I159*H159,0)</f>
        <v>0</v>
      </c>
      <c r="K159" s="177"/>
      <c r="L159" s="36"/>
      <c r="M159" s="178" t="s">
        <v>1</v>
      </c>
      <c r="N159" s="179" t="s">
        <v>42</v>
      </c>
      <c r="O159" s="74"/>
      <c r="P159" s="180">
        <f>O159*H159</f>
        <v>0</v>
      </c>
      <c r="Q159" s="180">
        <v>0.014999999999999999</v>
      </c>
      <c r="R159" s="180">
        <f>Q159*H159</f>
        <v>0.12714</v>
      </c>
      <c r="S159" s="180">
        <v>0</v>
      </c>
      <c r="T159" s="181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82" t="s">
        <v>156</v>
      </c>
      <c r="AT159" s="182" t="s">
        <v>127</v>
      </c>
      <c r="AU159" s="182" t="s">
        <v>86</v>
      </c>
      <c r="AY159" s="16" t="s">
        <v>124</v>
      </c>
      <c r="BE159" s="183">
        <f>IF(N159="základní",J159,0)</f>
        <v>0</v>
      </c>
      <c r="BF159" s="183">
        <f>IF(N159="snížená",J159,0)</f>
        <v>0</v>
      </c>
      <c r="BG159" s="183">
        <f>IF(N159="zákl. přenesená",J159,0)</f>
        <v>0</v>
      </c>
      <c r="BH159" s="183">
        <f>IF(N159="sníž. přenesená",J159,0)</f>
        <v>0</v>
      </c>
      <c r="BI159" s="183">
        <f>IF(N159="nulová",J159,0)</f>
        <v>0</v>
      </c>
      <c r="BJ159" s="16" t="s">
        <v>8</v>
      </c>
      <c r="BK159" s="183">
        <f>ROUND(I159*H159,0)</f>
        <v>0</v>
      </c>
      <c r="BL159" s="16" t="s">
        <v>156</v>
      </c>
      <c r="BM159" s="182" t="s">
        <v>211</v>
      </c>
    </row>
    <row r="160" s="13" customFormat="1">
      <c r="A160" s="13"/>
      <c r="B160" s="184"/>
      <c r="C160" s="13"/>
      <c r="D160" s="185" t="s">
        <v>133</v>
      </c>
      <c r="E160" s="186" t="s">
        <v>1</v>
      </c>
      <c r="F160" s="187" t="s">
        <v>212</v>
      </c>
      <c r="G160" s="13"/>
      <c r="H160" s="188">
        <v>8.4760000000000009</v>
      </c>
      <c r="I160" s="189"/>
      <c r="J160" s="13"/>
      <c r="K160" s="13"/>
      <c r="L160" s="184"/>
      <c r="M160" s="190"/>
      <c r="N160" s="191"/>
      <c r="O160" s="191"/>
      <c r="P160" s="191"/>
      <c r="Q160" s="191"/>
      <c r="R160" s="191"/>
      <c r="S160" s="191"/>
      <c r="T160" s="19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86" t="s">
        <v>133</v>
      </c>
      <c r="AU160" s="186" t="s">
        <v>86</v>
      </c>
      <c r="AV160" s="13" t="s">
        <v>86</v>
      </c>
      <c r="AW160" s="13" t="s">
        <v>32</v>
      </c>
      <c r="AX160" s="13" t="s">
        <v>77</v>
      </c>
      <c r="AY160" s="186" t="s">
        <v>124</v>
      </c>
    </row>
    <row r="161" s="2" customFormat="1" ht="24.15" customHeight="1">
      <c r="A161" s="35"/>
      <c r="B161" s="169"/>
      <c r="C161" s="170" t="s">
        <v>156</v>
      </c>
      <c r="D161" s="170" t="s">
        <v>127</v>
      </c>
      <c r="E161" s="171" t="s">
        <v>213</v>
      </c>
      <c r="F161" s="172" t="s">
        <v>214</v>
      </c>
      <c r="G161" s="173" t="s">
        <v>147</v>
      </c>
      <c r="H161" s="174">
        <v>0.79300000000000004</v>
      </c>
      <c r="I161" s="175"/>
      <c r="J161" s="176">
        <f>ROUND(I161*H161,0)</f>
        <v>0</v>
      </c>
      <c r="K161" s="177"/>
      <c r="L161" s="36"/>
      <c r="M161" s="178" t="s">
        <v>1</v>
      </c>
      <c r="N161" s="179" t="s">
        <v>42</v>
      </c>
      <c r="O161" s="74"/>
      <c r="P161" s="180">
        <f>O161*H161</f>
        <v>0</v>
      </c>
      <c r="Q161" s="180">
        <v>0</v>
      </c>
      <c r="R161" s="180">
        <f>Q161*H161</f>
        <v>0</v>
      </c>
      <c r="S161" s="180">
        <v>0</v>
      </c>
      <c r="T161" s="181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82" t="s">
        <v>156</v>
      </c>
      <c r="AT161" s="182" t="s">
        <v>127</v>
      </c>
      <c r="AU161" s="182" t="s">
        <v>86</v>
      </c>
      <c r="AY161" s="16" t="s">
        <v>124</v>
      </c>
      <c r="BE161" s="183">
        <f>IF(N161="základní",J161,0)</f>
        <v>0</v>
      </c>
      <c r="BF161" s="183">
        <f>IF(N161="snížená",J161,0)</f>
        <v>0</v>
      </c>
      <c r="BG161" s="183">
        <f>IF(N161="zákl. přenesená",J161,0)</f>
        <v>0</v>
      </c>
      <c r="BH161" s="183">
        <f>IF(N161="sníž. přenesená",J161,0)</f>
        <v>0</v>
      </c>
      <c r="BI161" s="183">
        <f>IF(N161="nulová",J161,0)</f>
        <v>0</v>
      </c>
      <c r="BJ161" s="16" t="s">
        <v>8</v>
      </c>
      <c r="BK161" s="183">
        <f>ROUND(I161*H161,0)</f>
        <v>0</v>
      </c>
      <c r="BL161" s="16" t="s">
        <v>156</v>
      </c>
      <c r="BM161" s="182" t="s">
        <v>215</v>
      </c>
    </row>
    <row r="162" s="12" customFormat="1" ht="22.8" customHeight="1">
      <c r="A162" s="12"/>
      <c r="B162" s="156"/>
      <c r="C162" s="12"/>
      <c r="D162" s="157" t="s">
        <v>76</v>
      </c>
      <c r="E162" s="167" t="s">
        <v>216</v>
      </c>
      <c r="F162" s="167" t="s">
        <v>217</v>
      </c>
      <c r="G162" s="12"/>
      <c r="H162" s="12"/>
      <c r="I162" s="159"/>
      <c r="J162" s="168">
        <f>BK162</f>
        <v>0</v>
      </c>
      <c r="K162" s="12"/>
      <c r="L162" s="156"/>
      <c r="M162" s="161"/>
      <c r="N162" s="162"/>
      <c r="O162" s="162"/>
      <c r="P162" s="163">
        <f>SUM(P163:P167)</f>
        <v>0</v>
      </c>
      <c r="Q162" s="162"/>
      <c r="R162" s="163">
        <f>SUM(R163:R167)</f>
        <v>0.034265849999999994</v>
      </c>
      <c r="S162" s="162"/>
      <c r="T162" s="164">
        <f>SUM(T163:T167)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57" t="s">
        <v>86</v>
      </c>
      <c r="AT162" s="165" t="s">
        <v>76</v>
      </c>
      <c r="AU162" s="165" t="s">
        <v>8</v>
      </c>
      <c r="AY162" s="157" t="s">
        <v>124</v>
      </c>
      <c r="BK162" s="166">
        <f>SUM(BK163:BK167)</f>
        <v>0</v>
      </c>
    </row>
    <row r="163" s="2" customFormat="1" ht="24.15" customHeight="1">
      <c r="A163" s="35"/>
      <c r="B163" s="169"/>
      <c r="C163" s="170" t="s">
        <v>218</v>
      </c>
      <c r="D163" s="170" t="s">
        <v>127</v>
      </c>
      <c r="E163" s="171" t="s">
        <v>219</v>
      </c>
      <c r="F163" s="172" t="s">
        <v>220</v>
      </c>
      <c r="G163" s="173" t="s">
        <v>130</v>
      </c>
      <c r="H163" s="174">
        <v>228.43899999999999</v>
      </c>
      <c r="I163" s="175"/>
      <c r="J163" s="176">
        <f>ROUND(I163*H163,0)</f>
        <v>0</v>
      </c>
      <c r="K163" s="177"/>
      <c r="L163" s="36"/>
      <c r="M163" s="178" t="s">
        <v>1</v>
      </c>
      <c r="N163" s="179" t="s">
        <v>42</v>
      </c>
      <c r="O163" s="74"/>
      <c r="P163" s="180">
        <f>O163*H163</f>
        <v>0</v>
      </c>
      <c r="Q163" s="180">
        <v>0.00014999999999999999</v>
      </c>
      <c r="R163" s="180">
        <f>Q163*H163</f>
        <v>0.034265849999999994</v>
      </c>
      <c r="S163" s="180">
        <v>0</v>
      </c>
      <c r="T163" s="181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82" t="s">
        <v>156</v>
      </c>
      <c r="AT163" s="182" t="s">
        <v>127</v>
      </c>
      <c r="AU163" s="182" t="s">
        <v>86</v>
      </c>
      <c r="AY163" s="16" t="s">
        <v>124</v>
      </c>
      <c r="BE163" s="183">
        <f>IF(N163="základní",J163,0)</f>
        <v>0</v>
      </c>
      <c r="BF163" s="183">
        <f>IF(N163="snížená",J163,0)</f>
        <v>0</v>
      </c>
      <c r="BG163" s="183">
        <f>IF(N163="zákl. přenesená",J163,0)</f>
        <v>0</v>
      </c>
      <c r="BH163" s="183">
        <f>IF(N163="sníž. přenesená",J163,0)</f>
        <v>0</v>
      </c>
      <c r="BI163" s="183">
        <f>IF(N163="nulová",J163,0)</f>
        <v>0</v>
      </c>
      <c r="BJ163" s="16" t="s">
        <v>8</v>
      </c>
      <c r="BK163" s="183">
        <f>ROUND(I163*H163,0)</f>
        <v>0</v>
      </c>
      <c r="BL163" s="16" t="s">
        <v>156</v>
      </c>
      <c r="BM163" s="182" t="s">
        <v>221</v>
      </c>
    </row>
    <row r="164" s="13" customFormat="1">
      <c r="A164" s="13"/>
      <c r="B164" s="184"/>
      <c r="C164" s="13"/>
      <c r="D164" s="185" t="s">
        <v>133</v>
      </c>
      <c r="E164" s="186" t="s">
        <v>1</v>
      </c>
      <c r="F164" s="187" t="s">
        <v>222</v>
      </c>
      <c r="G164" s="13"/>
      <c r="H164" s="188">
        <v>39.936</v>
      </c>
      <c r="I164" s="189"/>
      <c r="J164" s="13"/>
      <c r="K164" s="13"/>
      <c r="L164" s="184"/>
      <c r="M164" s="190"/>
      <c r="N164" s="191"/>
      <c r="O164" s="191"/>
      <c r="P164" s="191"/>
      <c r="Q164" s="191"/>
      <c r="R164" s="191"/>
      <c r="S164" s="191"/>
      <c r="T164" s="19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86" t="s">
        <v>133</v>
      </c>
      <c r="AU164" s="186" t="s">
        <v>86</v>
      </c>
      <c r="AV164" s="13" t="s">
        <v>86</v>
      </c>
      <c r="AW164" s="13" t="s">
        <v>32</v>
      </c>
      <c r="AX164" s="13" t="s">
        <v>77</v>
      </c>
      <c r="AY164" s="186" t="s">
        <v>124</v>
      </c>
    </row>
    <row r="165" s="13" customFormat="1">
      <c r="A165" s="13"/>
      <c r="B165" s="184"/>
      <c r="C165" s="13"/>
      <c r="D165" s="185" t="s">
        <v>133</v>
      </c>
      <c r="E165" s="186" t="s">
        <v>1</v>
      </c>
      <c r="F165" s="187" t="s">
        <v>223</v>
      </c>
      <c r="G165" s="13"/>
      <c r="H165" s="188">
        <v>36.387</v>
      </c>
      <c r="I165" s="189"/>
      <c r="J165" s="13"/>
      <c r="K165" s="13"/>
      <c r="L165" s="184"/>
      <c r="M165" s="190"/>
      <c r="N165" s="191"/>
      <c r="O165" s="191"/>
      <c r="P165" s="191"/>
      <c r="Q165" s="191"/>
      <c r="R165" s="191"/>
      <c r="S165" s="191"/>
      <c r="T165" s="19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86" t="s">
        <v>133</v>
      </c>
      <c r="AU165" s="186" t="s">
        <v>86</v>
      </c>
      <c r="AV165" s="13" t="s">
        <v>86</v>
      </c>
      <c r="AW165" s="13" t="s">
        <v>32</v>
      </c>
      <c r="AX165" s="13" t="s">
        <v>77</v>
      </c>
      <c r="AY165" s="186" t="s">
        <v>124</v>
      </c>
    </row>
    <row r="166" s="13" customFormat="1">
      <c r="A166" s="13"/>
      <c r="B166" s="184"/>
      <c r="C166" s="13"/>
      <c r="D166" s="185" t="s">
        <v>133</v>
      </c>
      <c r="E166" s="186" t="s">
        <v>1</v>
      </c>
      <c r="F166" s="187" t="s">
        <v>224</v>
      </c>
      <c r="G166" s="13"/>
      <c r="H166" s="188">
        <v>130.078</v>
      </c>
      <c r="I166" s="189"/>
      <c r="J166" s="13"/>
      <c r="K166" s="13"/>
      <c r="L166" s="184"/>
      <c r="M166" s="190"/>
      <c r="N166" s="191"/>
      <c r="O166" s="191"/>
      <c r="P166" s="191"/>
      <c r="Q166" s="191"/>
      <c r="R166" s="191"/>
      <c r="S166" s="191"/>
      <c r="T166" s="19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86" t="s">
        <v>133</v>
      </c>
      <c r="AU166" s="186" t="s">
        <v>86</v>
      </c>
      <c r="AV166" s="13" t="s">
        <v>86</v>
      </c>
      <c r="AW166" s="13" t="s">
        <v>32</v>
      </c>
      <c r="AX166" s="13" t="s">
        <v>77</v>
      </c>
      <c r="AY166" s="186" t="s">
        <v>124</v>
      </c>
    </row>
    <row r="167" s="13" customFormat="1">
      <c r="A167" s="13"/>
      <c r="B167" s="184"/>
      <c r="C167" s="13"/>
      <c r="D167" s="185" t="s">
        <v>133</v>
      </c>
      <c r="E167" s="186" t="s">
        <v>1</v>
      </c>
      <c r="F167" s="187" t="s">
        <v>225</v>
      </c>
      <c r="G167" s="13"/>
      <c r="H167" s="188">
        <v>22.038</v>
      </c>
      <c r="I167" s="189"/>
      <c r="J167" s="13"/>
      <c r="K167" s="13"/>
      <c r="L167" s="184"/>
      <c r="M167" s="190"/>
      <c r="N167" s="191"/>
      <c r="O167" s="191"/>
      <c r="P167" s="191"/>
      <c r="Q167" s="191"/>
      <c r="R167" s="191"/>
      <c r="S167" s="191"/>
      <c r="T167" s="19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6" t="s">
        <v>133</v>
      </c>
      <c r="AU167" s="186" t="s">
        <v>86</v>
      </c>
      <c r="AV167" s="13" t="s">
        <v>86</v>
      </c>
      <c r="AW167" s="13" t="s">
        <v>32</v>
      </c>
      <c r="AX167" s="13" t="s">
        <v>77</v>
      </c>
      <c r="AY167" s="186" t="s">
        <v>124</v>
      </c>
    </row>
    <row r="168" s="12" customFormat="1" ht="25.92" customHeight="1">
      <c r="A168" s="12"/>
      <c r="B168" s="156"/>
      <c r="C168" s="12"/>
      <c r="D168" s="157" t="s">
        <v>76</v>
      </c>
      <c r="E168" s="158" t="s">
        <v>226</v>
      </c>
      <c r="F168" s="158" t="s">
        <v>227</v>
      </c>
      <c r="G168" s="12"/>
      <c r="H168" s="12"/>
      <c r="I168" s="159"/>
      <c r="J168" s="160">
        <f>BK168</f>
        <v>0</v>
      </c>
      <c r="K168" s="12"/>
      <c r="L168" s="156"/>
      <c r="M168" s="161"/>
      <c r="N168" s="162"/>
      <c r="O168" s="162"/>
      <c r="P168" s="163">
        <f>P169</f>
        <v>0</v>
      </c>
      <c r="Q168" s="162"/>
      <c r="R168" s="163">
        <f>R169</f>
        <v>0</v>
      </c>
      <c r="S168" s="162"/>
      <c r="T168" s="164">
        <f>T169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57" t="s">
        <v>125</v>
      </c>
      <c r="AT168" s="165" t="s">
        <v>76</v>
      </c>
      <c r="AU168" s="165" t="s">
        <v>77</v>
      </c>
      <c r="AY168" s="157" t="s">
        <v>124</v>
      </c>
      <c r="BK168" s="166">
        <f>BK169</f>
        <v>0</v>
      </c>
    </row>
    <row r="169" s="12" customFormat="1" ht="22.8" customHeight="1">
      <c r="A169" s="12"/>
      <c r="B169" s="156"/>
      <c r="C169" s="12"/>
      <c r="D169" s="157" t="s">
        <v>76</v>
      </c>
      <c r="E169" s="167" t="s">
        <v>228</v>
      </c>
      <c r="F169" s="167" t="s">
        <v>229</v>
      </c>
      <c r="G169" s="12"/>
      <c r="H169" s="12"/>
      <c r="I169" s="159"/>
      <c r="J169" s="168">
        <f>BK169</f>
        <v>0</v>
      </c>
      <c r="K169" s="12"/>
      <c r="L169" s="156"/>
      <c r="M169" s="161"/>
      <c r="N169" s="162"/>
      <c r="O169" s="162"/>
      <c r="P169" s="163">
        <f>P170</f>
        <v>0</v>
      </c>
      <c r="Q169" s="162"/>
      <c r="R169" s="163">
        <f>R170</f>
        <v>0</v>
      </c>
      <c r="S169" s="162"/>
      <c r="T169" s="164">
        <f>T170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57" t="s">
        <v>125</v>
      </c>
      <c r="AT169" s="165" t="s">
        <v>76</v>
      </c>
      <c r="AU169" s="165" t="s">
        <v>8</v>
      </c>
      <c r="AY169" s="157" t="s">
        <v>124</v>
      </c>
      <c r="BK169" s="166">
        <f>BK170</f>
        <v>0</v>
      </c>
    </row>
    <row r="170" s="2" customFormat="1" ht="16.5" customHeight="1">
      <c r="A170" s="35"/>
      <c r="B170" s="169"/>
      <c r="C170" s="170" t="s">
        <v>230</v>
      </c>
      <c r="D170" s="170" t="s">
        <v>127</v>
      </c>
      <c r="E170" s="171" t="s">
        <v>231</v>
      </c>
      <c r="F170" s="172" t="s">
        <v>229</v>
      </c>
      <c r="G170" s="173" t="s">
        <v>160</v>
      </c>
      <c r="H170" s="204"/>
      <c r="I170" s="175"/>
      <c r="J170" s="176">
        <f>ROUND(I170*H170,0)</f>
        <v>0</v>
      </c>
      <c r="K170" s="177"/>
      <c r="L170" s="36"/>
      <c r="M170" s="205" t="s">
        <v>1</v>
      </c>
      <c r="N170" s="206" t="s">
        <v>42</v>
      </c>
      <c r="O170" s="207"/>
      <c r="P170" s="208">
        <f>O170*H170</f>
        <v>0</v>
      </c>
      <c r="Q170" s="208">
        <v>0</v>
      </c>
      <c r="R170" s="208">
        <f>Q170*H170</f>
        <v>0</v>
      </c>
      <c r="S170" s="208">
        <v>0</v>
      </c>
      <c r="T170" s="209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82" t="s">
        <v>232</v>
      </c>
      <c r="AT170" s="182" t="s">
        <v>127</v>
      </c>
      <c r="AU170" s="182" t="s">
        <v>86</v>
      </c>
      <c r="AY170" s="16" t="s">
        <v>124</v>
      </c>
      <c r="BE170" s="183">
        <f>IF(N170="základní",J170,0)</f>
        <v>0</v>
      </c>
      <c r="BF170" s="183">
        <f>IF(N170="snížená",J170,0)</f>
        <v>0</v>
      </c>
      <c r="BG170" s="183">
        <f>IF(N170="zákl. přenesená",J170,0)</f>
        <v>0</v>
      </c>
      <c r="BH170" s="183">
        <f>IF(N170="sníž. přenesená",J170,0)</f>
        <v>0</v>
      </c>
      <c r="BI170" s="183">
        <f>IF(N170="nulová",J170,0)</f>
        <v>0</v>
      </c>
      <c r="BJ170" s="16" t="s">
        <v>8</v>
      </c>
      <c r="BK170" s="183">
        <f>ROUND(I170*H170,0)</f>
        <v>0</v>
      </c>
      <c r="BL170" s="16" t="s">
        <v>232</v>
      </c>
      <c r="BM170" s="182" t="s">
        <v>233</v>
      </c>
    </row>
    <row r="171" s="2" customFormat="1" ht="6.96" customHeight="1">
      <c r="A171" s="35"/>
      <c r="B171" s="57"/>
      <c r="C171" s="58"/>
      <c r="D171" s="58"/>
      <c r="E171" s="58"/>
      <c r="F171" s="58"/>
      <c r="G171" s="58"/>
      <c r="H171" s="58"/>
      <c r="I171" s="58"/>
      <c r="J171" s="58"/>
      <c r="K171" s="58"/>
      <c r="L171" s="36"/>
      <c r="M171" s="35"/>
      <c r="O171" s="35"/>
      <c r="P171" s="35"/>
      <c r="Q171" s="35"/>
      <c r="R171" s="35"/>
      <c r="S171" s="35"/>
      <c r="T171" s="35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</row>
  </sheetData>
  <autoFilter ref="C125:K170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86</v>
      </c>
    </row>
    <row r="4" s="1" customFormat="1" ht="24.96" customHeight="1">
      <c r="B4" s="19"/>
      <c r="D4" s="20" t="s">
        <v>90</v>
      </c>
      <c r="L4" s="19"/>
      <c r="M4" s="117" t="s">
        <v>11</v>
      </c>
      <c r="AT4" s="16" t="s">
        <v>3</v>
      </c>
    </row>
    <row r="5" s="1" customFormat="1" ht="6.96" customHeight="1">
      <c r="B5" s="19"/>
      <c r="L5" s="19"/>
    </row>
    <row r="6" s="1" customFormat="1" ht="12" customHeight="1">
      <c r="B6" s="19"/>
      <c r="D6" s="29" t="s">
        <v>17</v>
      </c>
      <c r="L6" s="19"/>
    </row>
    <row r="7" s="1" customFormat="1" ht="16.5" customHeight="1">
      <c r="B7" s="19"/>
      <c r="E7" s="118" t="str">
        <f>'Rekapitulace stavby'!K6</f>
        <v>Centrum pro letní kuchyni – dokončení VZ</v>
      </c>
      <c r="F7" s="29"/>
      <c r="G7" s="29"/>
      <c r="H7" s="29"/>
      <c r="L7" s="19"/>
    </row>
    <row r="8" s="2" customFormat="1" ht="12" customHeight="1">
      <c r="A8" s="35"/>
      <c r="B8" s="36"/>
      <c r="C8" s="35"/>
      <c r="D8" s="29" t="s">
        <v>91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36"/>
      <c r="C9" s="35"/>
      <c r="D9" s="35"/>
      <c r="E9" s="64" t="s">
        <v>234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36"/>
      <c r="C11" s="35"/>
      <c r="D11" s="29" t="s">
        <v>19</v>
      </c>
      <c r="E11" s="35"/>
      <c r="F11" s="24" t="s">
        <v>1</v>
      </c>
      <c r="G11" s="35"/>
      <c r="H11" s="35"/>
      <c r="I11" s="29" t="s">
        <v>20</v>
      </c>
      <c r="J11" s="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36"/>
      <c r="C12" s="35"/>
      <c r="D12" s="29" t="s">
        <v>21</v>
      </c>
      <c r="E12" s="35"/>
      <c r="F12" s="24" t="s">
        <v>22</v>
      </c>
      <c r="G12" s="35"/>
      <c r="H12" s="35"/>
      <c r="I12" s="29" t="s">
        <v>23</v>
      </c>
      <c r="J12" s="66" t="str">
        <f>'Rekapitulace stavby'!AN8</f>
        <v>16. 11. 2025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36"/>
      <c r="C14" s="35"/>
      <c r="D14" s="29" t="s">
        <v>25</v>
      </c>
      <c r="E14" s="35"/>
      <c r="F14" s="35"/>
      <c r="G14" s="35"/>
      <c r="H14" s="35"/>
      <c r="I14" s="29" t="s">
        <v>26</v>
      </c>
      <c r="J14" s="2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36"/>
      <c r="C15" s="35"/>
      <c r="D15" s="35"/>
      <c r="E15" s="24" t="s">
        <v>27</v>
      </c>
      <c r="F15" s="35"/>
      <c r="G15" s="35"/>
      <c r="H15" s="35"/>
      <c r="I15" s="29" t="s">
        <v>28</v>
      </c>
      <c r="J15" s="2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36"/>
      <c r="C17" s="35"/>
      <c r="D17" s="29" t="s">
        <v>29</v>
      </c>
      <c r="E17" s="35"/>
      <c r="F17" s="35"/>
      <c r="G17" s="35"/>
      <c r="H17" s="35"/>
      <c r="I17" s="29" t="s">
        <v>26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29" t="s">
        <v>28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36"/>
      <c r="C20" s="35"/>
      <c r="D20" s="29" t="s">
        <v>31</v>
      </c>
      <c r="E20" s="35"/>
      <c r="F20" s="35"/>
      <c r="G20" s="35"/>
      <c r="H20" s="35"/>
      <c r="I20" s="29" t="s">
        <v>26</v>
      </c>
      <c r="J20" s="2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36"/>
      <c r="C21" s="35"/>
      <c r="D21" s="35"/>
      <c r="E21" s="24" t="str">
        <f>IF('Rekapitulace stavby'!E17="","",'Rekapitulace stavby'!E17)</f>
        <v xml:space="preserve"> </v>
      </c>
      <c r="F21" s="35"/>
      <c r="G21" s="35"/>
      <c r="H21" s="35"/>
      <c r="I21" s="29" t="s">
        <v>28</v>
      </c>
      <c r="J21" s="2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36"/>
      <c r="C23" s="35"/>
      <c r="D23" s="29" t="s">
        <v>34</v>
      </c>
      <c r="E23" s="35"/>
      <c r="F23" s="35"/>
      <c r="G23" s="35"/>
      <c r="H23" s="35"/>
      <c r="I23" s="29" t="s">
        <v>26</v>
      </c>
      <c r="J23" s="2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36"/>
      <c r="C24" s="35"/>
      <c r="D24" s="35"/>
      <c r="E24" s="24" t="s">
        <v>35</v>
      </c>
      <c r="F24" s="35"/>
      <c r="G24" s="35"/>
      <c r="H24" s="35"/>
      <c r="I24" s="29" t="s">
        <v>28</v>
      </c>
      <c r="J24" s="2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36"/>
      <c r="C26" s="35"/>
      <c r="D26" s="29" t="s">
        <v>36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19"/>
      <c r="B27" s="120"/>
      <c r="C27" s="119"/>
      <c r="D27" s="119"/>
      <c r="E27" s="33" t="s">
        <v>1</v>
      </c>
      <c r="F27" s="33"/>
      <c r="G27" s="33"/>
      <c r="H27" s="33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36"/>
      <c r="C30" s="35"/>
      <c r="D30" s="122" t="s">
        <v>37</v>
      </c>
      <c r="E30" s="35"/>
      <c r="F30" s="35"/>
      <c r="G30" s="35"/>
      <c r="H30" s="35"/>
      <c r="I30" s="35"/>
      <c r="J30" s="93">
        <f>ROUND(J128, 0)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36"/>
      <c r="C32" s="35"/>
      <c r="D32" s="35"/>
      <c r="E32" s="35"/>
      <c r="F32" s="40" t="s">
        <v>39</v>
      </c>
      <c r="G32" s="35"/>
      <c r="H32" s="35"/>
      <c r="I32" s="40" t="s">
        <v>38</v>
      </c>
      <c r="J32" s="40" t="s">
        <v>40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36"/>
      <c r="C33" s="35"/>
      <c r="D33" s="123" t="s">
        <v>41</v>
      </c>
      <c r="E33" s="29" t="s">
        <v>42</v>
      </c>
      <c r="F33" s="124">
        <f>ROUND((SUM(BE128:BE223)),  0)</f>
        <v>0</v>
      </c>
      <c r="G33" s="35"/>
      <c r="H33" s="35"/>
      <c r="I33" s="125">
        <v>0.20999999999999999</v>
      </c>
      <c r="J33" s="124">
        <f>ROUND(((SUM(BE128:BE223))*I33),  0)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36"/>
      <c r="C34" s="35"/>
      <c r="D34" s="35"/>
      <c r="E34" s="29" t="s">
        <v>43</v>
      </c>
      <c r="F34" s="124">
        <f>ROUND((SUM(BF128:BF223)),  0)</f>
        <v>0</v>
      </c>
      <c r="G34" s="35"/>
      <c r="H34" s="35"/>
      <c r="I34" s="125">
        <v>0.12</v>
      </c>
      <c r="J34" s="124">
        <f>ROUND(((SUM(BF128:BF223))*I34),  0)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44</v>
      </c>
      <c r="F35" s="124">
        <f>ROUND((SUM(BG128:BG223)),  0)</f>
        <v>0</v>
      </c>
      <c r="G35" s="35"/>
      <c r="H35" s="35"/>
      <c r="I35" s="125">
        <v>0.20999999999999999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6"/>
      <c r="C36" s="35"/>
      <c r="D36" s="35"/>
      <c r="E36" s="29" t="s">
        <v>45</v>
      </c>
      <c r="F36" s="124">
        <f>ROUND((SUM(BH128:BH223)),  0)</f>
        <v>0</v>
      </c>
      <c r="G36" s="35"/>
      <c r="H36" s="35"/>
      <c r="I36" s="125">
        <v>0.12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46</v>
      </c>
      <c r="F37" s="124">
        <f>ROUND((SUM(BI128:BI223)),  0)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36"/>
      <c r="C39" s="126"/>
      <c r="D39" s="127" t="s">
        <v>47</v>
      </c>
      <c r="E39" s="78"/>
      <c r="F39" s="78"/>
      <c r="G39" s="128" t="s">
        <v>48</v>
      </c>
      <c r="H39" s="129" t="s">
        <v>49</v>
      </c>
      <c r="I39" s="78"/>
      <c r="J39" s="130">
        <f>SUM(J30:J37)</f>
        <v>0</v>
      </c>
      <c r="K39" s="131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52"/>
      <c r="D50" s="53" t="s">
        <v>50</v>
      </c>
      <c r="E50" s="54"/>
      <c r="F50" s="54"/>
      <c r="G50" s="53" t="s">
        <v>51</v>
      </c>
      <c r="H50" s="54"/>
      <c r="I50" s="54"/>
      <c r="J50" s="54"/>
      <c r="K50" s="54"/>
      <c r="L50" s="5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5"/>
      <c r="B61" s="36"/>
      <c r="C61" s="35"/>
      <c r="D61" s="55" t="s">
        <v>52</v>
      </c>
      <c r="E61" s="38"/>
      <c r="F61" s="132" t="s">
        <v>53</v>
      </c>
      <c r="G61" s="55" t="s">
        <v>52</v>
      </c>
      <c r="H61" s="38"/>
      <c r="I61" s="38"/>
      <c r="J61" s="133" t="s">
        <v>53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5"/>
      <c r="B65" s="36"/>
      <c r="C65" s="35"/>
      <c r="D65" s="53" t="s">
        <v>54</v>
      </c>
      <c r="E65" s="56"/>
      <c r="F65" s="56"/>
      <c r="G65" s="53" t="s">
        <v>55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5"/>
      <c r="B76" s="36"/>
      <c r="C76" s="35"/>
      <c r="D76" s="55" t="s">
        <v>52</v>
      </c>
      <c r="E76" s="38"/>
      <c r="F76" s="132" t="s">
        <v>53</v>
      </c>
      <c r="G76" s="55" t="s">
        <v>52</v>
      </c>
      <c r="H76" s="38"/>
      <c r="I76" s="38"/>
      <c r="J76" s="133" t="s">
        <v>53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94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17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5"/>
      <c r="D85" s="35"/>
      <c r="E85" s="118" t="str">
        <f>E7</f>
        <v>Centrum pro letní kuchyni – dokončení VZ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91</v>
      </c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5"/>
      <c r="D87" s="35"/>
      <c r="E87" s="64" t="str">
        <f>E9</f>
        <v>020 - Oprava komunikace k letní kuchyni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21</v>
      </c>
      <c r="D89" s="35"/>
      <c r="E89" s="35"/>
      <c r="F89" s="24" t="str">
        <f>F12</f>
        <v>Horažďovice</v>
      </c>
      <c r="G89" s="35"/>
      <c r="H89" s="35"/>
      <c r="I89" s="29" t="s">
        <v>23</v>
      </c>
      <c r="J89" s="66" t="str">
        <f>IF(J12="","",J12)</f>
        <v>16. 11. 2025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25</v>
      </c>
      <c r="D91" s="35"/>
      <c r="E91" s="35"/>
      <c r="F91" s="24" t="str">
        <f>E15</f>
        <v>Střední škola, Horažďovice, Blatenská 313_x0009__x0009__x0009__x0009__x0009__x0009__x0009__x0009__x0009_</v>
      </c>
      <c r="G91" s="35"/>
      <c r="H91" s="35"/>
      <c r="I91" s="29" t="s">
        <v>31</v>
      </c>
      <c r="J91" s="33" t="str">
        <f>E21</f>
        <v xml:space="preserve"> 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29</v>
      </c>
      <c r="D92" s="35"/>
      <c r="E92" s="35"/>
      <c r="F92" s="24" t="str">
        <f>IF(E18="","",E18)</f>
        <v>Vyplň údaj</v>
      </c>
      <c r="G92" s="35"/>
      <c r="H92" s="35"/>
      <c r="I92" s="29" t="s">
        <v>34</v>
      </c>
      <c r="J92" s="33" t="str">
        <f>E24</f>
        <v>Pavel Hrba</v>
      </c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34" t="s">
        <v>95</v>
      </c>
      <c r="D94" s="126"/>
      <c r="E94" s="126"/>
      <c r="F94" s="126"/>
      <c r="G94" s="126"/>
      <c r="H94" s="126"/>
      <c r="I94" s="126"/>
      <c r="J94" s="135" t="s">
        <v>96</v>
      </c>
      <c r="K94" s="126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36" t="s">
        <v>97</v>
      </c>
      <c r="D96" s="35"/>
      <c r="E96" s="35"/>
      <c r="F96" s="35"/>
      <c r="G96" s="35"/>
      <c r="H96" s="35"/>
      <c r="I96" s="35"/>
      <c r="J96" s="93">
        <f>J128</f>
        <v>0</v>
      </c>
      <c r="K96" s="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6" t="s">
        <v>98</v>
      </c>
    </row>
    <row r="97" s="9" customFormat="1" ht="24.96" customHeight="1">
      <c r="A97" s="9"/>
      <c r="B97" s="137"/>
      <c r="C97" s="9"/>
      <c r="D97" s="138" t="s">
        <v>99</v>
      </c>
      <c r="E97" s="139"/>
      <c r="F97" s="139"/>
      <c r="G97" s="139"/>
      <c r="H97" s="139"/>
      <c r="I97" s="139"/>
      <c r="J97" s="140">
        <f>J129</f>
        <v>0</v>
      </c>
      <c r="K97" s="9"/>
      <c r="L97" s="13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1"/>
      <c r="C98" s="10"/>
      <c r="D98" s="142" t="s">
        <v>235</v>
      </c>
      <c r="E98" s="143"/>
      <c r="F98" s="143"/>
      <c r="G98" s="143"/>
      <c r="H98" s="143"/>
      <c r="I98" s="143"/>
      <c r="J98" s="144">
        <f>J130</f>
        <v>0</v>
      </c>
      <c r="K98" s="10"/>
      <c r="L98" s="14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1"/>
      <c r="C99" s="10"/>
      <c r="D99" s="142" t="s">
        <v>236</v>
      </c>
      <c r="E99" s="143"/>
      <c r="F99" s="143"/>
      <c r="G99" s="143"/>
      <c r="H99" s="143"/>
      <c r="I99" s="143"/>
      <c r="J99" s="144">
        <f>J160</f>
        <v>0</v>
      </c>
      <c r="K99" s="10"/>
      <c r="L99" s="14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1"/>
      <c r="C100" s="10"/>
      <c r="D100" s="142" t="s">
        <v>237</v>
      </c>
      <c r="E100" s="143"/>
      <c r="F100" s="143"/>
      <c r="G100" s="143"/>
      <c r="H100" s="143"/>
      <c r="I100" s="143"/>
      <c r="J100" s="144">
        <f>J171</f>
        <v>0</v>
      </c>
      <c r="K100" s="10"/>
      <c r="L100" s="14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1"/>
      <c r="C101" s="10"/>
      <c r="D101" s="142" t="s">
        <v>100</v>
      </c>
      <c r="E101" s="143"/>
      <c r="F101" s="143"/>
      <c r="G101" s="143"/>
      <c r="H101" s="143"/>
      <c r="I101" s="143"/>
      <c r="J101" s="144">
        <f>J174</f>
        <v>0</v>
      </c>
      <c r="K101" s="10"/>
      <c r="L101" s="14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1"/>
      <c r="C102" s="10"/>
      <c r="D102" s="142" t="s">
        <v>238</v>
      </c>
      <c r="E102" s="143"/>
      <c r="F102" s="143"/>
      <c r="G102" s="143"/>
      <c r="H102" s="143"/>
      <c r="I102" s="143"/>
      <c r="J102" s="144">
        <f>J188</f>
        <v>0</v>
      </c>
      <c r="K102" s="10"/>
      <c r="L102" s="14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1"/>
      <c r="C103" s="10"/>
      <c r="D103" s="142" t="s">
        <v>239</v>
      </c>
      <c r="E103" s="143"/>
      <c r="F103" s="143"/>
      <c r="G103" s="143"/>
      <c r="H103" s="143"/>
      <c r="I103" s="143"/>
      <c r="J103" s="144">
        <f>J203</f>
        <v>0</v>
      </c>
      <c r="K103" s="10"/>
      <c r="L103" s="14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1"/>
      <c r="C104" s="10"/>
      <c r="D104" s="142" t="s">
        <v>240</v>
      </c>
      <c r="E104" s="143"/>
      <c r="F104" s="143"/>
      <c r="G104" s="143"/>
      <c r="H104" s="143"/>
      <c r="I104" s="143"/>
      <c r="J104" s="144">
        <f>J210</f>
        <v>0</v>
      </c>
      <c r="K104" s="10"/>
      <c r="L104" s="14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1"/>
      <c r="C105" s="10"/>
      <c r="D105" s="142" t="s">
        <v>101</v>
      </c>
      <c r="E105" s="143"/>
      <c r="F105" s="143"/>
      <c r="G105" s="143"/>
      <c r="H105" s="143"/>
      <c r="I105" s="143"/>
      <c r="J105" s="144">
        <f>J217</f>
        <v>0</v>
      </c>
      <c r="K105" s="10"/>
      <c r="L105" s="14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37"/>
      <c r="C106" s="9"/>
      <c r="D106" s="138" t="s">
        <v>107</v>
      </c>
      <c r="E106" s="139"/>
      <c r="F106" s="139"/>
      <c r="G106" s="139"/>
      <c r="H106" s="139"/>
      <c r="I106" s="139"/>
      <c r="J106" s="140">
        <f>J219</f>
        <v>0</v>
      </c>
      <c r="K106" s="9"/>
      <c r="L106" s="137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41"/>
      <c r="C107" s="10"/>
      <c r="D107" s="142" t="s">
        <v>241</v>
      </c>
      <c r="E107" s="143"/>
      <c r="F107" s="143"/>
      <c r="G107" s="143"/>
      <c r="H107" s="143"/>
      <c r="I107" s="143"/>
      <c r="J107" s="144">
        <f>J220</f>
        <v>0</v>
      </c>
      <c r="K107" s="10"/>
      <c r="L107" s="14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41"/>
      <c r="C108" s="10"/>
      <c r="D108" s="142" t="s">
        <v>108</v>
      </c>
      <c r="E108" s="143"/>
      <c r="F108" s="143"/>
      <c r="G108" s="143"/>
      <c r="H108" s="143"/>
      <c r="I108" s="143"/>
      <c r="J108" s="144">
        <f>J222</f>
        <v>0</v>
      </c>
      <c r="K108" s="10"/>
      <c r="L108" s="14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5"/>
      <c r="B109" s="36"/>
      <c r="C109" s="35"/>
      <c r="D109" s="35"/>
      <c r="E109" s="35"/>
      <c r="F109" s="35"/>
      <c r="G109" s="35"/>
      <c r="H109" s="35"/>
      <c r="I109" s="35"/>
      <c r="J109" s="35"/>
      <c r="K109" s="35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57"/>
      <c r="C110" s="58"/>
      <c r="D110" s="58"/>
      <c r="E110" s="58"/>
      <c r="F110" s="58"/>
      <c r="G110" s="58"/>
      <c r="H110" s="58"/>
      <c r="I110" s="58"/>
      <c r="J110" s="58"/>
      <c r="K110" s="58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4" s="2" customFormat="1" ht="6.96" customHeight="1">
      <c r="A114" s="35"/>
      <c r="B114" s="59"/>
      <c r="C114" s="60"/>
      <c r="D114" s="60"/>
      <c r="E114" s="60"/>
      <c r="F114" s="60"/>
      <c r="G114" s="60"/>
      <c r="H114" s="60"/>
      <c r="I114" s="60"/>
      <c r="J114" s="60"/>
      <c r="K114" s="60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4.96" customHeight="1">
      <c r="A115" s="35"/>
      <c r="B115" s="36"/>
      <c r="C115" s="20" t="s">
        <v>109</v>
      </c>
      <c r="D115" s="35"/>
      <c r="E115" s="35"/>
      <c r="F115" s="35"/>
      <c r="G115" s="35"/>
      <c r="H115" s="35"/>
      <c r="I115" s="35"/>
      <c r="J115" s="35"/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5"/>
      <c r="D116" s="35"/>
      <c r="E116" s="35"/>
      <c r="F116" s="35"/>
      <c r="G116" s="35"/>
      <c r="H116" s="35"/>
      <c r="I116" s="35"/>
      <c r="J116" s="35"/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17</v>
      </c>
      <c r="D117" s="35"/>
      <c r="E117" s="35"/>
      <c r="F117" s="35"/>
      <c r="G117" s="35"/>
      <c r="H117" s="35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6.5" customHeight="1">
      <c r="A118" s="35"/>
      <c r="B118" s="36"/>
      <c r="C118" s="35"/>
      <c r="D118" s="35"/>
      <c r="E118" s="118" t="str">
        <f>E7</f>
        <v>Centrum pro letní kuchyni – dokončení VZ</v>
      </c>
      <c r="F118" s="29"/>
      <c r="G118" s="29"/>
      <c r="H118" s="29"/>
      <c r="I118" s="35"/>
      <c r="J118" s="35"/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91</v>
      </c>
      <c r="D119" s="35"/>
      <c r="E119" s="35"/>
      <c r="F119" s="35"/>
      <c r="G119" s="35"/>
      <c r="H119" s="35"/>
      <c r="I119" s="35"/>
      <c r="J119" s="35"/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6.5" customHeight="1">
      <c r="A120" s="35"/>
      <c r="B120" s="36"/>
      <c r="C120" s="35"/>
      <c r="D120" s="35"/>
      <c r="E120" s="64" t="str">
        <f>E9</f>
        <v>020 - Oprava komunikace k letní kuchyni</v>
      </c>
      <c r="F120" s="35"/>
      <c r="G120" s="35"/>
      <c r="H120" s="35"/>
      <c r="I120" s="35"/>
      <c r="J120" s="35"/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5"/>
      <c r="D121" s="35"/>
      <c r="E121" s="35"/>
      <c r="F121" s="35"/>
      <c r="G121" s="35"/>
      <c r="H121" s="35"/>
      <c r="I121" s="35"/>
      <c r="J121" s="35"/>
      <c r="K121" s="35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2" customHeight="1">
      <c r="A122" s="35"/>
      <c r="B122" s="36"/>
      <c r="C122" s="29" t="s">
        <v>21</v>
      </c>
      <c r="D122" s="35"/>
      <c r="E122" s="35"/>
      <c r="F122" s="24" t="str">
        <f>F12</f>
        <v>Horažďovice</v>
      </c>
      <c r="G122" s="35"/>
      <c r="H122" s="35"/>
      <c r="I122" s="29" t="s">
        <v>23</v>
      </c>
      <c r="J122" s="66" t="str">
        <f>IF(J12="","",J12)</f>
        <v>16. 11. 2025</v>
      </c>
      <c r="K122" s="35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6.96" customHeight="1">
      <c r="A123" s="35"/>
      <c r="B123" s="36"/>
      <c r="C123" s="35"/>
      <c r="D123" s="35"/>
      <c r="E123" s="35"/>
      <c r="F123" s="35"/>
      <c r="G123" s="35"/>
      <c r="H123" s="35"/>
      <c r="I123" s="35"/>
      <c r="J123" s="35"/>
      <c r="K123" s="35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25</v>
      </c>
      <c r="D124" s="35"/>
      <c r="E124" s="35"/>
      <c r="F124" s="24" t="str">
        <f>E15</f>
        <v>Střední škola, Horažďovice, Blatenská 313_x0009__x0009__x0009__x0009__x0009__x0009__x0009__x0009__x0009_</v>
      </c>
      <c r="G124" s="35"/>
      <c r="H124" s="35"/>
      <c r="I124" s="29" t="s">
        <v>31</v>
      </c>
      <c r="J124" s="33" t="str">
        <f>E21</f>
        <v xml:space="preserve"> </v>
      </c>
      <c r="K124" s="35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5.15" customHeight="1">
      <c r="A125" s="35"/>
      <c r="B125" s="36"/>
      <c r="C125" s="29" t="s">
        <v>29</v>
      </c>
      <c r="D125" s="35"/>
      <c r="E125" s="35"/>
      <c r="F125" s="24" t="str">
        <f>IF(E18="","",E18)</f>
        <v>Vyplň údaj</v>
      </c>
      <c r="G125" s="35"/>
      <c r="H125" s="35"/>
      <c r="I125" s="29" t="s">
        <v>34</v>
      </c>
      <c r="J125" s="33" t="str">
        <f>E24</f>
        <v>Pavel Hrba</v>
      </c>
      <c r="K125" s="35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0.32" customHeight="1">
      <c r="A126" s="35"/>
      <c r="B126" s="36"/>
      <c r="C126" s="35"/>
      <c r="D126" s="35"/>
      <c r="E126" s="35"/>
      <c r="F126" s="35"/>
      <c r="G126" s="35"/>
      <c r="H126" s="35"/>
      <c r="I126" s="35"/>
      <c r="J126" s="35"/>
      <c r="K126" s="35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11" customFormat="1" ht="29.28" customHeight="1">
      <c r="A127" s="145"/>
      <c r="B127" s="146"/>
      <c r="C127" s="147" t="s">
        <v>110</v>
      </c>
      <c r="D127" s="148" t="s">
        <v>62</v>
      </c>
      <c r="E127" s="148" t="s">
        <v>58</v>
      </c>
      <c r="F127" s="148" t="s">
        <v>59</v>
      </c>
      <c r="G127" s="148" t="s">
        <v>111</v>
      </c>
      <c r="H127" s="148" t="s">
        <v>112</v>
      </c>
      <c r="I127" s="148" t="s">
        <v>113</v>
      </c>
      <c r="J127" s="149" t="s">
        <v>96</v>
      </c>
      <c r="K127" s="150" t="s">
        <v>114</v>
      </c>
      <c r="L127" s="151"/>
      <c r="M127" s="83" t="s">
        <v>1</v>
      </c>
      <c r="N127" s="84" t="s">
        <v>41</v>
      </c>
      <c r="O127" s="84" t="s">
        <v>115</v>
      </c>
      <c r="P127" s="84" t="s">
        <v>116</v>
      </c>
      <c r="Q127" s="84" t="s">
        <v>117</v>
      </c>
      <c r="R127" s="84" t="s">
        <v>118</v>
      </c>
      <c r="S127" s="84" t="s">
        <v>119</v>
      </c>
      <c r="T127" s="85" t="s">
        <v>120</v>
      </c>
      <c r="U127" s="145"/>
      <c r="V127" s="145"/>
      <c r="W127" s="145"/>
      <c r="X127" s="145"/>
      <c r="Y127" s="145"/>
      <c r="Z127" s="145"/>
      <c r="AA127" s="145"/>
      <c r="AB127" s="145"/>
      <c r="AC127" s="145"/>
      <c r="AD127" s="145"/>
      <c r="AE127" s="145"/>
    </row>
    <row r="128" s="2" customFormat="1" ht="22.8" customHeight="1">
      <c r="A128" s="35"/>
      <c r="B128" s="36"/>
      <c r="C128" s="90" t="s">
        <v>121</v>
      </c>
      <c r="D128" s="35"/>
      <c r="E128" s="35"/>
      <c r="F128" s="35"/>
      <c r="G128" s="35"/>
      <c r="H128" s="35"/>
      <c r="I128" s="35"/>
      <c r="J128" s="152">
        <f>BK128</f>
        <v>0</v>
      </c>
      <c r="K128" s="35"/>
      <c r="L128" s="36"/>
      <c r="M128" s="86"/>
      <c r="N128" s="70"/>
      <c r="O128" s="87"/>
      <c r="P128" s="153">
        <f>P129+P219</f>
        <v>0</v>
      </c>
      <c r="Q128" s="87"/>
      <c r="R128" s="153">
        <f>R129+R219</f>
        <v>129.12559624000002</v>
      </c>
      <c r="S128" s="87"/>
      <c r="T128" s="154">
        <f>T129+T219</f>
        <v>180.75961999999998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6" t="s">
        <v>76</v>
      </c>
      <c r="AU128" s="16" t="s">
        <v>98</v>
      </c>
      <c r="BK128" s="155">
        <f>BK129+BK219</f>
        <v>0</v>
      </c>
    </row>
    <row r="129" s="12" customFormat="1" ht="25.92" customHeight="1">
      <c r="A129" s="12"/>
      <c r="B129" s="156"/>
      <c r="C129" s="12"/>
      <c r="D129" s="157" t="s">
        <v>76</v>
      </c>
      <c r="E129" s="158" t="s">
        <v>122</v>
      </c>
      <c r="F129" s="158" t="s">
        <v>123</v>
      </c>
      <c r="G129" s="12"/>
      <c r="H129" s="12"/>
      <c r="I129" s="159"/>
      <c r="J129" s="160">
        <f>BK129</f>
        <v>0</v>
      </c>
      <c r="K129" s="12"/>
      <c r="L129" s="156"/>
      <c r="M129" s="161"/>
      <c r="N129" s="162"/>
      <c r="O129" s="162"/>
      <c r="P129" s="163">
        <f>P130+P160+P171+P174+P188+P203+P210+P217</f>
        <v>0</v>
      </c>
      <c r="Q129" s="162"/>
      <c r="R129" s="163">
        <f>R130+R160+R171+R174+R188+R203+R210+R217</f>
        <v>129.12559624000002</v>
      </c>
      <c r="S129" s="162"/>
      <c r="T129" s="164">
        <f>T130+T160+T171+T174+T188+T203+T210+T217</f>
        <v>180.75961999999998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57" t="s">
        <v>8</v>
      </c>
      <c r="AT129" s="165" t="s">
        <v>76</v>
      </c>
      <c r="AU129" s="165" t="s">
        <v>77</v>
      </c>
      <c r="AY129" s="157" t="s">
        <v>124</v>
      </c>
      <c r="BK129" s="166">
        <f>BK130+BK160+BK171+BK174+BK188+BK203+BK210+BK217</f>
        <v>0</v>
      </c>
    </row>
    <row r="130" s="12" customFormat="1" ht="22.8" customHeight="1">
      <c r="A130" s="12"/>
      <c r="B130" s="156"/>
      <c r="C130" s="12"/>
      <c r="D130" s="157" t="s">
        <v>76</v>
      </c>
      <c r="E130" s="167" t="s">
        <v>8</v>
      </c>
      <c r="F130" s="167" t="s">
        <v>242</v>
      </c>
      <c r="G130" s="12"/>
      <c r="H130" s="12"/>
      <c r="I130" s="159"/>
      <c r="J130" s="168">
        <f>BK130</f>
        <v>0</v>
      </c>
      <c r="K130" s="12"/>
      <c r="L130" s="156"/>
      <c r="M130" s="161"/>
      <c r="N130" s="162"/>
      <c r="O130" s="162"/>
      <c r="P130" s="163">
        <f>SUM(P131:P159)</f>
        <v>0</v>
      </c>
      <c r="Q130" s="162"/>
      <c r="R130" s="163">
        <f>SUM(R131:R159)</f>
        <v>12.300000000000001</v>
      </c>
      <c r="S130" s="162"/>
      <c r="T130" s="164">
        <f>SUM(T131:T159)</f>
        <v>180.15961999999999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7" t="s">
        <v>8</v>
      </c>
      <c r="AT130" s="165" t="s">
        <v>76</v>
      </c>
      <c r="AU130" s="165" t="s">
        <v>8</v>
      </c>
      <c r="AY130" s="157" t="s">
        <v>124</v>
      </c>
      <c r="BK130" s="166">
        <f>SUM(BK131:BK159)</f>
        <v>0</v>
      </c>
    </row>
    <row r="131" s="2" customFormat="1" ht="24.15" customHeight="1">
      <c r="A131" s="35"/>
      <c r="B131" s="169"/>
      <c r="C131" s="170" t="s">
        <v>8</v>
      </c>
      <c r="D131" s="170" t="s">
        <v>127</v>
      </c>
      <c r="E131" s="171" t="s">
        <v>243</v>
      </c>
      <c r="F131" s="172" t="s">
        <v>244</v>
      </c>
      <c r="G131" s="173" t="s">
        <v>130</v>
      </c>
      <c r="H131" s="174">
        <v>41.759999999999998</v>
      </c>
      <c r="I131" s="175"/>
      <c r="J131" s="176">
        <f>ROUND(I131*H131,0)</f>
        <v>0</v>
      </c>
      <c r="K131" s="177"/>
      <c r="L131" s="36"/>
      <c r="M131" s="178" t="s">
        <v>1</v>
      </c>
      <c r="N131" s="179" t="s">
        <v>42</v>
      </c>
      <c r="O131" s="74"/>
      <c r="P131" s="180">
        <f>O131*H131</f>
        <v>0</v>
      </c>
      <c r="Q131" s="180">
        <v>0</v>
      </c>
      <c r="R131" s="180">
        <f>Q131*H131</f>
        <v>0</v>
      </c>
      <c r="S131" s="180">
        <v>0.41699999999999998</v>
      </c>
      <c r="T131" s="181">
        <f>S131*H131</f>
        <v>17.413919999999997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2" t="s">
        <v>131</v>
      </c>
      <c r="AT131" s="182" t="s">
        <v>127</v>
      </c>
      <c r="AU131" s="182" t="s">
        <v>86</v>
      </c>
      <c r="AY131" s="16" t="s">
        <v>124</v>
      </c>
      <c r="BE131" s="183">
        <f>IF(N131="základní",J131,0)</f>
        <v>0</v>
      </c>
      <c r="BF131" s="183">
        <f>IF(N131="snížená",J131,0)</f>
        <v>0</v>
      </c>
      <c r="BG131" s="183">
        <f>IF(N131="zákl. přenesená",J131,0)</f>
        <v>0</v>
      </c>
      <c r="BH131" s="183">
        <f>IF(N131="sníž. přenesená",J131,0)</f>
        <v>0</v>
      </c>
      <c r="BI131" s="183">
        <f>IF(N131="nulová",J131,0)</f>
        <v>0</v>
      </c>
      <c r="BJ131" s="16" t="s">
        <v>8</v>
      </c>
      <c r="BK131" s="183">
        <f>ROUND(I131*H131,0)</f>
        <v>0</v>
      </c>
      <c r="BL131" s="16" t="s">
        <v>131</v>
      </c>
      <c r="BM131" s="182" t="s">
        <v>245</v>
      </c>
    </row>
    <row r="132" s="13" customFormat="1">
      <c r="A132" s="13"/>
      <c r="B132" s="184"/>
      <c r="C132" s="13"/>
      <c r="D132" s="185" t="s">
        <v>133</v>
      </c>
      <c r="E132" s="186" t="s">
        <v>1</v>
      </c>
      <c r="F132" s="187" t="s">
        <v>246</v>
      </c>
      <c r="G132" s="13"/>
      <c r="H132" s="188">
        <v>41.759999999999998</v>
      </c>
      <c r="I132" s="189"/>
      <c r="J132" s="13"/>
      <c r="K132" s="13"/>
      <c r="L132" s="184"/>
      <c r="M132" s="190"/>
      <c r="N132" s="191"/>
      <c r="O132" s="191"/>
      <c r="P132" s="191"/>
      <c r="Q132" s="191"/>
      <c r="R132" s="191"/>
      <c r="S132" s="191"/>
      <c r="T132" s="19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86" t="s">
        <v>133</v>
      </c>
      <c r="AU132" s="186" t="s">
        <v>86</v>
      </c>
      <c r="AV132" s="13" t="s">
        <v>86</v>
      </c>
      <c r="AW132" s="13" t="s">
        <v>32</v>
      </c>
      <c r="AX132" s="13" t="s">
        <v>77</v>
      </c>
      <c r="AY132" s="186" t="s">
        <v>124</v>
      </c>
    </row>
    <row r="133" s="2" customFormat="1" ht="24.15" customHeight="1">
      <c r="A133" s="35"/>
      <c r="B133" s="169"/>
      <c r="C133" s="170" t="s">
        <v>86</v>
      </c>
      <c r="D133" s="170" t="s">
        <v>127</v>
      </c>
      <c r="E133" s="171" t="s">
        <v>247</v>
      </c>
      <c r="F133" s="172" t="s">
        <v>248</v>
      </c>
      <c r="G133" s="173" t="s">
        <v>130</v>
      </c>
      <c r="H133" s="174">
        <v>231.88</v>
      </c>
      <c r="I133" s="175"/>
      <c r="J133" s="176">
        <f>ROUND(I133*H133,0)</f>
        <v>0</v>
      </c>
      <c r="K133" s="177"/>
      <c r="L133" s="36"/>
      <c r="M133" s="178" t="s">
        <v>1</v>
      </c>
      <c r="N133" s="179" t="s">
        <v>42</v>
      </c>
      <c r="O133" s="74"/>
      <c r="P133" s="180">
        <f>O133*H133</f>
        <v>0</v>
      </c>
      <c r="Q133" s="180">
        <v>0</v>
      </c>
      <c r="R133" s="180">
        <f>Q133*H133</f>
        <v>0</v>
      </c>
      <c r="S133" s="180">
        <v>0.29499999999999998</v>
      </c>
      <c r="T133" s="181">
        <f>S133*H133</f>
        <v>68.404600000000002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2" t="s">
        <v>131</v>
      </c>
      <c r="AT133" s="182" t="s">
        <v>127</v>
      </c>
      <c r="AU133" s="182" t="s">
        <v>86</v>
      </c>
      <c r="AY133" s="16" t="s">
        <v>124</v>
      </c>
      <c r="BE133" s="183">
        <f>IF(N133="základní",J133,0)</f>
        <v>0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16" t="s">
        <v>8</v>
      </c>
      <c r="BK133" s="183">
        <f>ROUND(I133*H133,0)</f>
        <v>0</v>
      </c>
      <c r="BL133" s="16" t="s">
        <v>131</v>
      </c>
      <c r="BM133" s="182" t="s">
        <v>249</v>
      </c>
    </row>
    <row r="134" s="13" customFormat="1">
      <c r="A134" s="13"/>
      <c r="B134" s="184"/>
      <c r="C134" s="13"/>
      <c r="D134" s="185" t="s">
        <v>133</v>
      </c>
      <c r="E134" s="186" t="s">
        <v>1</v>
      </c>
      <c r="F134" s="187" t="s">
        <v>250</v>
      </c>
      <c r="G134" s="13"/>
      <c r="H134" s="188">
        <v>231.88</v>
      </c>
      <c r="I134" s="189"/>
      <c r="J134" s="13"/>
      <c r="K134" s="13"/>
      <c r="L134" s="184"/>
      <c r="M134" s="190"/>
      <c r="N134" s="191"/>
      <c r="O134" s="191"/>
      <c r="P134" s="191"/>
      <c r="Q134" s="191"/>
      <c r="R134" s="191"/>
      <c r="S134" s="191"/>
      <c r="T134" s="19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6" t="s">
        <v>133</v>
      </c>
      <c r="AU134" s="186" t="s">
        <v>86</v>
      </c>
      <c r="AV134" s="13" t="s">
        <v>86</v>
      </c>
      <c r="AW134" s="13" t="s">
        <v>32</v>
      </c>
      <c r="AX134" s="13" t="s">
        <v>77</v>
      </c>
      <c r="AY134" s="186" t="s">
        <v>124</v>
      </c>
    </row>
    <row r="135" s="2" customFormat="1" ht="24.15" customHeight="1">
      <c r="A135" s="35"/>
      <c r="B135" s="169"/>
      <c r="C135" s="170" t="s">
        <v>144</v>
      </c>
      <c r="D135" s="170" t="s">
        <v>127</v>
      </c>
      <c r="E135" s="171" t="s">
        <v>251</v>
      </c>
      <c r="F135" s="172" t="s">
        <v>252</v>
      </c>
      <c r="G135" s="173" t="s">
        <v>130</v>
      </c>
      <c r="H135" s="174">
        <v>273.63999999999999</v>
      </c>
      <c r="I135" s="175"/>
      <c r="J135" s="176">
        <f>ROUND(I135*H135,0)</f>
        <v>0</v>
      </c>
      <c r="K135" s="177"/>
      <c r="L135" s="36"/>
      <c r="M135" s="178" t="s">
        <v>1</v>
      </c>
      <c r="N135" s="179" t="s">
        <v>42</v>
      </c>
      <c r="O135" s="74"/>
      <c r="P135" s="180">
        <f>O135*H135</f>
        <v>0</v>
      </c>
      <c r="Q135" s="180">
        <v>0</v>
      </c>
      <c r="R135" s="180">
        <f>Q135*H135</f>
        <v>0</v>
      </c>
      <c r="S135" s="180">
        <v>0.28999999999999998</v>
      </c>
      <c r="T135" s="181">
        <f>S135*H135</f>
        <v>79.355599999999995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2" t="s">
        <v>131</v>
      </c>
      <c r="AT135" s="182" t="s">
        <v>127</v>
      </c>
      <c r="AU135" s="182" t="s">
        <v>86</v>
      </c>
      <c r="AY135" s="16" t="s">
        <v>124</v>
      </c>
      <c r="BE135" s="183">
        <f>IF(N135="základní",J135,0)</f>
        <v>0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16" t="s">
        <v>8</v>
      </c>
      <c r="BK135" s="183">
        <f>ROUND(I135*H135,0)</f>
        <v>0</v>
      </c>
      <c r="BL135" s="16" t="s">
        <v>131</v>
      </c>
      <c r="BM135" s="182" t="s">
        <v>253</v>
      </c>
    </row>
    <row r="136" s="13" customFormat="1">
      <c r="A136" s="13"/>
      <c r="B136" s="184"/>
      <c r="C136" s="13"/>
      <c r="D136" s="185" t="s">
        <v>133</v>
      </c>
      <c r="E136" s="186" t="s">
        <v>1</v>
      </c>
      <c r="F136" s="187" t="s">
        <v>254</v>
      </c>
      <c r="G136" s="13"/>
      <c r="H136" s="188">
        <v>273.63999999999999</v>
      </c>
      <c r="I136" s="189"/>
      <c r="J136" s="13"/>
      <c r="K136" s="13"/>
      <c r="L136" s="184"/>
      <c r="M136" s="190"/>
      <c r="N136" s="191"/>
      <c r="O136" s="191"/>
      <c r="P136" s="191"/>
      <c r="Q136" s="191"/>
      <c r="R136" s="191"/>
      <c r="S136" s="191"/>
      <c r="T136" s="19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6" t="s">
        <v>133</v>
      </c>
      <c r="AU136" s="186" t="s">
        <v>86</v>
      </c>
      <c r="AV136" s="13" t="s">
        <v>86</v>
      </c>
      <c r="AW136" s="13" t="s">
        <v>32</v>
      </c>
      <c r="AX136" s="13" t="s">
        <v>77</v>
      </c>
      <c r="AY136" s="186" t="s">
        <v>124</v>
      </c>
    </row>
    <row r="137" s="2" customFormat="1" ht="16.5" customHeight="1">
      <c r="A137" s="35"/>
      <c r="B137" s="169"/>
      <c r="C137" s="170" t="s">
        <v>131</v>
      </c>
      <c r="D137" s="170" t="s">
        <v>127</v>
      </c>
      <c r="E137" s="171" t="s">
        <v>255</v>
      </c>
      <c r="F137" s="172" t="s">
        <v>256</v>
      </c>
      <c r="G137" s="173" t="s">
        <v>186</v>
      </c>
      <c r="H137" s="174">
        <v>73.099999999999994</v>
      </c>
      <c r="I137" s="175"/>
      <c r="J137" s="176">
        <f>ROUND(I137*H137,0)</f>
        <v>0</v>
      </c>
      <c r="K137" s="177"/>
      <c r="L137" s="36"/>
      <c r="M137" s="178" t="s">
        <v>1</v>
      </c>
      <c r="N137" s="179" t="s">
        <v>42</v>
      </c>
      <c r="O137" s="74"/>
      <c r="P137" s="180">
        <f>O137*H137</f>
        <v>0</v>
      </c>
      <c r="Q137" s="180">
        <v>0</v>
      </c>
      <c r="R137" s="180">
        <f>Q137*H137</f>
        <v>0</v>
      </c>
      <c r="S137" s="180">
        <v>0.20499999999999999</v>
      </c>
      <c r="T137" s="181">
        <f>S137*H137</f>
        <v>14.985499999999998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2" t="s">
        <v>131</v>
      </c>
      <c r="AT137" s="182" t="s">
        <v>127</v>
      </c>
      <c r="AU137" s="182" t="s">
        <v>86</v>
      </c>
      <c r="AY137" s="16" t="s">
        <v>124</v>
      </c>
      <c r="BE137" s="183">
        <f>IF(N137="základní",J137,0)</f>
        <v>0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16" t="s">
        <v>8</v>
      </c>
      <c r="BK137" s="183">
        <f>ROUND(I137*H137,0)</f>
        <v>0</v>
      </c>
      <c r="BL137" s="16" t="s">
        <v>131</v>
      </c>
      <c r="BM137" s="182" t="s">
        <v>257</v>
      </c>
    </row>
    <row r="138" s="2" customFormat="1" ht="37.8" customHeight="1">
      <c r="A138" s="35"/>
      <c r="B138" s="169"/>
      <c r="C138" s="170" t="s">
        <v>125</v>
      </c>
      <c r="D138" s="170" t="s">
        <v>127</v>
      </c>
      <c r="E138" s="171" t="s">
        <v>258</v>
      </c>
      <c r="F138" s="172" t="s">
        <v>259</v>
      </c>
      <c r="G138" s="173" t="s">
        <v>260</v>
      </c>
      <c r="H138" s="174">
        <v>82.091999999999999</v>
      </c>
      <c r="I138" s="175"/>
      <c r="J138" s="176">
        <f>ROUND(I138*H138,0)</f>
        <v>0</v>
      </c>
      <c r="K138" s="177"/>
      <c r="L138" s="36"/>
      <c r="M138" s="178" t="s">
        <v>1</v>
      </c>
      <c r="N138" s="179" t="s">
        <v>42</v>
      </c>
      <c r="O138" s="74"/>
      <c r="P138" s="180">
        <f>O138*H138</f>
        <v>0</v>
      </c>
      <c r="Q138" s="180">
        <v>0</v>
      </c>
      <c r="R138" s="180">
        <f>Q138*H138</f>
        <v>0</v>
      </c>
      <c r="S138" s="180">
        <v>0</v>
      </c>
      <c r="T138" s="181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2" t="s">
        <v>131</v>
      </c>
      <c r="AT138" s="182" t="s">
        <v>127</v>
      </c>
      <c r="AU138" s="182" t="s">
        <v>86</v>
      </c>
      <c r="AY138" s="16" t="s">
        <v>124</v>
      </c>
      <c r="BE138" s="183">
        <f>IF(N138="základní",J138,0)</f>
        <v>0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16" t="s">
        <v>8</v>
      </c>
      <c r="BK138" s="183">
        <f>ROUND(I138*H138,0)</f>
        <v>0</v>
      </c>
      <c r="BL138" s="16" t="s">
        <v>131</v>
      </c>
      <c r="BM138" s="182" t="s">
        <v>261</v>
      </c>
    </row>
    <row r="139" s="13" customFormat="1">
      <c r="A139" s="13"/>
      <c r="B139" s="184"/>
      <c r="C139" s="13"/>
      <c r="D139" s="185" t="s">
        <v>133</v>
      </c>
      <c r="E139" s="186" t="s">
        <v>1</v>
      </c>
      <c r="F139" s="187" t="s">
        <v>262</v>
      </c>
      <c r="G139" s="13"/>
      <c r="H139" s="188">
        <v>82.091999999999999</v>
      </c>
      <c r="I139" s="189"/>
      <c r="J139" s="13"/>
      <c r="K139" s="13"/>
      <c r="L139" s="184"/>
      <c r="M139" s="190"/>
      <c r="N139" s="191"/>
      <c r="O139" s="191"/>
      <c r="P139" s="191"/>
      <c r="Q139" s="191"/>
      <c r="R139" s="191"/>
      <c r="S139" s="191"/>
      <c r="T139" s="19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6" t="s">
        <v>133</v>
      </c>
      <c r="AU139" s="186" t="s">
        <v>86</v>
      </c>
      <c r="AV139" s="13" t="s">
        <v>86</v>
      </c>
      <c r="AW139" s="13" t="s">
        <v>32</v>
      </c>
      <c r="AX139" s="13" t="s">
        <v>77</v>
      </c>
      <c r="AY139" s="186" t="s">
        <v>124</v>
      </c>
    </row>
    <row r="140" s="2" customFormat="1" ht="24.15" customHeight="1">
      <c r="A140" s="35"/>
      <c r="B140" s="169"/>
      <c r="C140" s="170" t="s">
        <v>164</v>
      </c>
      <c r="D140" s="170" t="s">
        <v>127</v>
      </c>
      <c r="E140" s="171" t="s">
        <v>263</v>
      </c>
      <c r="F140" s="172" t="s">
        <v>264</v>
      </c>
      <c r="G140" s="173" t="s">
        <v>186</v>
      </c>
      <c r="H140" s="174">
        <v>5.5999999999999996</v>
      </c>
      <c r="I140" s="175"/>
      <c r="J140" s="176">
        <f>ROUND(I140*H140,0)</f>
        <v>0</v>
      </c>
      <c r="K140" s="177"/>
      <c r="L140" s="36"/>
      <c r="M140" s="178" t="s">
        <v>1</v>
      </c>
      <c r="N140" s="179" t="s">
        <v>42</v>
      </c>
      <c r="O140" s="74"/>
      <c r="P140" s="180">
        <f>O140*H140</f>
        <v>0</v>
      </c>
      <c r="Q140" s="180">
        <v>0</v>
      </c>
      <c r="R140" s="180">
        <f>Q140*H140</f>
        <v>0</v>
      </c>
      <c r="S140" s="180">
        <v>0</v>
      </c>
      <c r="T140" s="181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2" t="s">
        <v>131</v>
      </c>
      <c r="AT140" s="182" t="s">
        <v>127</v>
      </c>
      <c r="AU140" s="182" t="s">
        <v>86</v>
      </c>
      <c r="AY140" s="16" t="s">
        <v>124</v>
      </c>
      <c r="BE140" s="183">
        <f>IF(N140="základní",J140,0)</f>
        <v>0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16" t="s">
        <v>8</v>
      </c>
      <c r="BK140" s="183">
        <f>ROUND(I140*H140,0)</f>
        <v>0</v>
      </c>
      <c r="BL140" s="16" t="s">
        <v>131</v>
      </c>
      <c r="BM140" s="182" t="s">
        <v>265</v>
      </c>
    </row>
    <row r="141" s="13" customFormat="1">
      <c r="A141" s="13"/>
      <c r="B141" s="184"/>
      <c r="C141" s="13"/>
      <c r="D141" s="185" t="s">
        <v>133</v>
      </c>
      <c r="E141" s="186" t="s">
        <v>1</v>
      </c>
      <c r="F141" s="187" t="s">
        <v>266</v>
      </c>
      <c r="G141" s="13"/>
      <c r="H141" s="188">
        <v>5.5999999999999996</v>
      </c>
      <c r="I141" s="189"/>
      <c r="J141" s="13"/>
      <c r="K141" s="13"/>
      <c r="L141" s="184"/>
      <c r="M141" s="190"/>
      <c r="N141" s="191"/>
      <c r="O141" s="191"/>
      <c r="P141" s="191"/>
      <c r="Q141" s="191"/>
      <c r="R141" s="191"/>
      <c r="S141" s="191"/>
      <c r="T141" s="19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6" t="s">
        <v>133</v>
      </c>
      <c r="AU141" s="186" t="s">
        <v>86</v>
      </c>
      <c r="AV141" s="13" t="s">
        <v>86</v>
      </c>
      <c r="AW141" s="13" t="s">
        <v>32</v>
      </c>
      <c r="AX141" s="13" t="s">
        <v>77</v>
      </c>
      <c r="AY141" s="186" t="s">
        <v>124</v>
      </c>
    </row>
    <row r="142" s="2" customFormat="1" ht="33" customHeight="1">
      <c r="A142" s="35"/>
      <c r="B142" s="169"/>
      <c r="C142" s="170" t="s">
        <v>169</v>
      </c>
      <c r="D142" s="170" t="s">
        <v>127</v>
      </c>
      <c r="E142" s="171" t="s">
        <v>267</v>
      </c>
      <c r="F142" s="172" t="s">
        <v>268</v>
      </c>
      <c r="G142" s="173" t="s">
        <v>260</v>
      </c>
      <c r="H142" s="174">
        <v>19.68</v>
      </c>
      <c r="I142" s="175"/>
      <c r="J142" s="176">
        <f>ROUND(I142*H142,0)</f>
        <v>0</v>
      </c>
      <c r="K142" s="177"/>
      <c r="L142" s="36"/>
      <c r="M142" s="178" t="s">
        <v>1</v>
      </c>
      <c r="N142" s="179" t="s">
        <v>42</v>
      </c>
      <c r="O142" s="74"/>
      <c r="P142" s="180">
        <f>O142*H142</f>
        <v>0</v>
      </c>
      <c r="Q142" s="180">
        <v>0</v>
      </c>
      <c r="R142" s="180">
        <f>Q142*H142</f>
        <v>0</v>
      </c>
      <c r="S142" s="180">
        <v>0</v>
      </c>
      <c r="T142" s="181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2" t="s">
        <v>131</v>
      </c>
      <c r="AT142" s="182" t="s">
        <v>127</v>
      </c>
      <c r="AU142" s="182" t="s">
        <v>86</v>
      </c>
      <c r="AY142" s="16" t="s">
        <v>124</v>
      </c>
      <c r="BE142" s="183">
        <f>IF(N142="základní",J142,0)</f>
        <v>0</v>
      </c>
      <c r="BF142" s="183">
        <f>IF(N142="snížená",J142,0)</f>
        <v>0</v>
      </c>
      <c r="BG142" s="183">
        <f>IF(N142="zákl. přenesená",J142,0)</f>
        <v>0</v>
      </c>
      <c r="BH142" s="183">
        <f>IF(N142="sníž. přenesená",J142,0)</f>
        <v>0</v>
      </c>
      <c r="BI142" s="183">
        <f>IF(N142="nulová",J142,0)</f>
        <v>0</v>
      </c>
      <c r="BJ142" s="16" t="s">
        <v>8</v>
      </c>
      <c r="BK142" s="183">
        <f>ROUND(I142*H142,0)</f>
        <v>0</v>
      </c>
      <c r="BL142" s="16" t="s">
        <v>131</v>
      </c>
      <c r="BM142" s="182" t="s">
        <v>269</v>
      </c>
    </row>
    <row r="143" s="13" customFormat="1">
      <c r="A143" s="13"/>
      <c r="B143" s="184"/>
      <c r="C143" s="13"/>
      <c r="D143" s="185" t="s">
        <v>133</v>
      </c>
      <c r="E143" s="186" t="s">
        <v>1</v>
      </c>
      <c r="F143" s="187" t="s">
        <v>270</v>
      </c>
      <c r="G143" s="13"/>
      <c r="H143" s="188">
        <v>19.68</v>
      </c>
      <c r="I143" s="189"/>
      <c r="J143" s="13"/>
      <c r="K143" s="13"/>
      <c r="L143" s="184"/>
      <c r="M143" s="190"/>
      <c r="N143" s="191"/>
      <c r="O143" s="191"/>
      <c r="P143" s="191"/>
      <c r="Q143" s="191"/>
      <c r="R143" s="191"/>
      <c r="S143" s="191"/>
      <c r="T143" s="19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6" t="s">
        <v>133</v>
      </c>
      <c r="AU143" s="186" t="s">
        <v>86</v>
      </c>
      <c r="AV143" s="13" t="s">
        <v>86</v>
      </c>
      <c r="AW143" s="13" t="s">
        <v>32</v>
      </c>
      <c r="AX143" s="13" t="s">
        <v>77</v>
      </c>
      <c r="AY143" s="186" t="s">
        <v>124</v>
      </c>
    </row>
    <row r="144" s="2" customFormat="1" ht="37.8" customHeight="1">
      <c r="A144" s="35"/>
      <c r="B144" s="169"/>
      <c r="C144" s="170" t="s">
        <v>138</v>
      </c>
      <c r="D144" s="170" t="s">
        <v>127</v>
      </c>
      <c r="E144" s="171" t="s">
        <v>271</v>
      </c>
      <c r="F144" s="172" t="s">
        <v>272</v>
      </c>
      <c r="G144" s="173" t="s">
        <v>260</v>
      </c>
      <c r="H144" s="174">
        <v>91.097999999999999</v>
      </c>
      <c r="I144" s="175"/>
      <c r="J144" s="176">
        <f>ROUND(I144*H144,0)</f>
        <v>0</v>
      </c>
      <c r="K144" s="177"/>
      <c r="L144" s="36"/>
      <c r="M144" s="178" t="s">
        <v>1</v>
      </c>
      <c r="N144" s="179" t="s">
        <v>42</v>
      </c>
      <c r="O144" s="74"/>
      <c r="P144" s="180">
        <f>O144*H144</f>
        <v>0</v>
      </c>
      <c r="Q144" s="180">
        <v>0</v>
      </c>
      <c r="R144" s="180">
        <f>Q144*H144</f>
        <v>0</v>
      </c>
      <c r="S144" s="180">
        <v>0</v>
      </c>
      <c r="T144" s="181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2" t="s">
        <v>131</v>
      </c>
      <c r="AT144" s="182" t="s">
        <v>127</v>
      </c>
      <c r="AU144" s="182" t="s">
        <v>86</v>
      </c>
      <c r="AY144" s="16" t="s">
        <v>124</v>
      </c>
      <c r="BE144" s="183">
        <f>IF(N144="základní",J144,0)</f>
        <v>0</v>
      </c>
      <c r="BF144" s="183">
        <f>IF(N144="snížená",J144,0)</f>
        <v>0</v>
      </c>
      <c r="BG144" s="183">
        <f>IF(N144="zákl. přenesená",J144,0)</f>
        <v>0</v>
      </c>
      <c r="BH144" s="183">
        <f>IF(N144="sníž. přenesená",J144,0)</f>
        <v>0</v>
      </c>
      <c r="BI144" s="183">
        <f>IF(N144="nulová",J144,0)</f>
        <v>0</v>
      </c>
      <c r="BJ144" s="16" t="s">
        <v>8</v>
      </c>
      <c r="BK144" s="183">
        <f>ROUND(I144*H144,0)</f>
        <v>0</v>
      </c>
      <c r="BL144" s="16" t="s">
        <v>131</v>
      </c>
      <c r="BM144" s="182" t="s">
        <v>273</v>
      </c>
    </row>
    <row r="145" s="13" customFormat="1">
      <c r="A145" s="13"/>
      <c r="B145" s="184"/>
      <c r="C145" s="13"/>
      <c r="D145" s="185" t="s">
        <v>133</v>
      </c>
      <c r="E145" s="186" t="s">
        <v>1</v>
      </c>
      <c r="F145" s="187" t="s">
        <v>274</v>
      </c>
      <c r="G145" s="13"/>
      <c r="H145" s="188">
        <v>91.097999999999999</v>
      </c>
      <c r="I145" s="189"/>
      <c r="J145" s="13"/>
      <c r="K145" s="13"/>
      <c r="L145" s="184"/>
      <c r="M145" s="190"/>
      <c r="N145" s="191"/>
      <c r="O145" s="191"/>
      <c r="P145" s="191"/>
      <c r="Q145" s="191"/>
      <c r="R145" s="191"/>
      <c r="S145" s="191"/>
      <c r="T145" s="19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6" t="s">
        <v>133</v>
      </c>
      <c r="AU145" s="186" t="s">
        <v>86</v>
      </c>
      <c r="AV145" s="13" t="s">
        <v>86</v>
      </c>
      <c r="AW145" s="13" t="s">
        <v>32</v>
      </c>
      <c r="AX145" s="13" t="s">
        <v>77</v>
      </c>
      <c r="AY145" s="186" t="s">
        <v>124</v>
      </c>
    </row>
    <row r="146" s="2" customFormat="1" ht="37.8" customHeight="1">
      <c r="A146" s="35"/>
      <c r="B146" s="169"/>
      <c r="C146" s="170" t="s">
        <v>179</v>
      </c>
      <c r="D146" s="170" t="s">
        <v>127</v>
      </c>
      <c r="E146" s="171" t="s">
        <v>275</v>
      </c>
      <c r="F146" s="172" t="s">
        <v>276</v>
      </c>
      <c r="G146" s="173" t="s">
        <v>260</v>
      </c>
      <c r="H146" s="174">
        <v>637.68600000000004</v>
      </c>
      <c r="I146" s="175"/>
      <c r="J146" s="176">
        <f>ROUND(I146*H146,0)</f>
        <v>0</v>
      </c>
      <c r="K146" s="177"/>
      <c r="L146" s="36"/>
      <c r="M146" s="178" t="s">
        <v>1</v>
      </c>
      <c r="N146" s="179" t="s">
        <v>42</v>
      </c>
      <c r="O146" s="74"/>
      <c r="P146" s="180">
        <f>O146*H146</f>
        <v>0</v>
      </c>
      <c r="Q146" s="180">
        <v>0</v>
      </c>
      <c r="R146" s="180">
        <f>Q146*H146</f>
        <v>0</v>
      </c>
      <c r="S146" s="180">
        <v>0</v>
      </c>
      <c r="T146" s="181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2" t="s">
        <v>131</v>
      </c>
      <c r="AT146" s="182" t="s">
        <v>127</v>
      </c>
      <c r="AU146" s="182" t="s">
        <v>86</v>
      </c>
      <c r="AY146" s="16" t="s">
        <v>124</v>
      </c>
      <c r="BE146" s="183">
        <f>IF(N146="základní",J146,0)</f>
        <v>0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6" t="s">
        <v>8</v>
      </c>
      <c r="BK146" s="183">
        <f>ROUND(I146*H146,0)</f>
        <v>0</v>
      </c>
      <c r="BL146" s="16" t="s">
        <v>131</v>
      </c>
      <c r="BM146" s="182" t="s">
        <v>277</v>
      </c>
    </row>
    <row r="147" s="13" customFormat="1">
      <c r="A147" s="13"/>
      <c r="B147" s="184"/>
      <c r="C147" s="13"/>
      <c r="D147" s="185" t="s">
        <v>133</v>
      </c>
      <c r="E147" s="186" t="s">
        <v>1</v>
      </c>
      <c r="F147" s="187" t="s">
        <v>278</v>
      </c>
      <c r="G147" s="13"/>
      <c r="H147" s="188">
        <v>637.68600000000004</v>
      </c>
      <c r="I147" s="189"/>
      <c r="J147" s="13"/>
      <c r="K147" s="13"/>
      <c r="L147" s="184"/>
      <c r="M147" s="190"/>
      <c r="N147" s="191"/>
      <c r="O147" s="191"/>
      <c r="P147" s="191"/>
      <c r="Q147" s="191"/>
      <c r="R147" s="191"/>
      <c r="S147" s="191"/>
      <c r="T147" s="19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6" t="s">
        <v>133</v>
      </c>
      <c r="AU147" s="186" t="s">
        <v>86</v>
      </c>
      <c r="AV147" s="13" t="s">
        <v>86</v>
      </c>
      <c r="AW147" s="13" t="s">
        <v>32</v>
      </c>
      <c r="AX147" s="13" t="s">
        <v>77</v>
      </c>
      <c r="AY147" s="186" t="s">
        <v>124</v>
      </c>
    </row>
    <row r="148" s="2" customFormat="1" ht="24.15" customHeight="1">
      <c r="A148" s="35"/>
      <c r="B148" s="169"/>
      <c r="C148" s="170" t="s">
        <v>183</v>
      </c>
      <c r="D148" s="170" t="s">
        <v>127</v>
      </c>
      <c r="E148" s="171" t="s">
        <v>279</v>
      </c>
      <c r="F148" s="172" t="s">
        <v>280</v>
      </c>
      <c r="G148" s="173" t="s">
        <v>260</v>
      </c>
      <c r="H148" s="174">
        <v>8.6099999999999994</v>
      </c>
      <c r="I148" s="175"/>
      <c r="J148" s="176">
        <f>ROUND(I148*H148,0)</f>
        <v>0</v>
      </c>
      <c r="K148" s="177"/>
      <c r="L148" s="36"/>
      <c r="M148" s="178" t="s">
        <v>1</v>
      </c>
      <c r="N148" s="179" t="s">
        <v>42</v>
      </c>
      <c r="O148" s="74"/>
      <c r="P148" s="180">
        <f>O148*H148</f>
        <v>0</v>
      </c>
      <c r="Q148" s="180">
        <v>0</v>
      </c>
      <c r="R148" s="180">
        <f>Q148*H148</f>
        <v>0</v>
      </c>
      <c r="S148" s="180">
        <v>0</v>
      </c>
      <c r="T148" s="181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2" t="s">
        <v>131</v>
      </c>
      <c r="AT148" s="182" t="s">
        <v>127</v>
      </c>
      <c r="AU148" s="182" t="s">
        <v>86</v>
      </c>
      <c r="AY148" s="16" t="s">
        <v>124</v>
      </c>
      <c r="BE148" s="183">
        <f>IF(N148="základní",J148,0)</f>
        <v>0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16" t="s">
        <v>8</v>
      </c>
      <c r="BK148" s="183">
        <f>ROUND(I148*H148,0)</f>
        <v>0</v>
      </c>
      <c r="BL148" s="16" t="s">
        <v>131</v>
      </c>
      <c r="BM148" s="182" t="s">
        <v>281</v>
      </c>
    </row>
    <row r="149" s="13" customFormat="1">
      <c r="A149" s="13"/>
      <c r="B149" s="184"/>
      <c r="C149" s="13"/>
      <c r="D149" s="185" t="s">
        <v>133</v>
      </c>
      <c r="E149" s="186" t="s">
        <v>1</v>
      </c>
      <c r="F149" s="187" t="s">
        <v>282</v>
      </c>
      <c r="G149" s="13"/>
      <c r="H149" s="188">
        <v>8.6099999999999994</v>
      </c>
      <c r="I149" s="189"/>
      <c r="J149" s="13"/>
      <c r="K149" s="13"/>
      <c r="L149" s="184"/>
      <c r="M149" s="190"/>
      <c r="N149" s="191"/>
      <c r="O149" s="191"/>
      <c r="P149" s="191"/>
      <c r="Q149" s="191"/>
      <c r="R149" s="191"/>
      <c r="S149" s="191"/>
      <c r="T149" s="19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6" t="s">
        <v>133</v>
      </c>
      <c r="AU149" s="186" t="s">
        <v>86</v>
      </c>
      <c r="AV149" s="13" t="s">
        <v>86</v>
      </c>
      <c r="AW149" s="13" t="s">
        <v>32</v>
      </c>
      <c r="AX149" s="13" t="s">
        <v>77</v>
      </c>
      <c r="AY149" s="186" t="s">
        <v>124</v>
      </c>
    </row>
    <row r="150" s="2" customFormat="1" ht="33" customHeight="1">
      <c r="A150" s="35"/>
      <c r="B150" s="169"/>
      <c r="C150" s="170" t="s">
        <v>189</v>
      </c>
      <c r="D150" s="170" t="s">
        <v>127</v>
      </c>
      <c r="E150" s="171" t="s">
        <v>283</v>
      </c>
      <c r="F150" s="172" t="s">
        <v>284</v>
      </c>
      <c r="G150" s="173" t="s">
        <v>147</v>
      </c>
      <c r="H150" s="174">
        <v>159.422</v>
      </c>
      <c r="I150" s="175"/>
      <c r="J150" s="176">
        <f>ROUND(I150*H150,0)</f>
        <v>0</v>
      </c>
      <c r="K150" s="177"/>
      <c r="L150" s="36"/>
      <c r="M150" s="178" t="s">
        <v>1</v>
      </c>
      <c r="N150" s="179" t="s">
        <v>42</v>
      </c>
      <c r="O150" s="74"/>
      <c r="P150" s="180">
        <f>O150*H150</f>
        <v>0</v>
      </c>
      <c r="Q150" s="180">
        <v>0</v>
      </c>
      <c r="R150" s="180">
        <f>Q150*H150</f>
        <v>0</v>
      </c>
      <c r="S150" s="180">
        <v>0</v>
      </c>
      <c r="T150" s="181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2" t="s">
        <v>131</v>
      </c>
      <c r="AT150" s="182" t="s">
        <v>127</v>
      </c>
      <c r="AU150" s="182" t="s">
        <v>86</v>
      </c>
      <c r="AY150" s="16" t="s">
        <v>124</v>
      </c>
      <c r="BE150" s="183">
        <f>IF(N150="základní",J150,0)</f>
        <v>0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16" t="s">
        <v>8</v>
      </c>
      <c r="BK150" s="183">
        <f>ROUND(I150*H150,0)</f>
        <v>0</v>
      </c>
      <c r="BL150" s="16" t="s">
        <v>131</v>
      </c>
      <c r="BM150" s="182" t="s">
        <v>285</v>
      </c>
    </row>
    <row r="151" s="13" customFormat="1">
      <c r="A151" s="13"/>
      <c r="B151" s="184"/>
      <c r="C151" s="13"/>
      <c r="D151" s="185" t="s">
        <v>133</v>
      </c>
      <c r="E151" s="186" t="s">
        <v>1</v>
      </c>
      <c r="F151" s="187" t="s">
        <v>286</v>
      </c>
      <c r="G151" s="13"/>
      <c r="H151" s="188">
        <v>159.422</v>
      </c>
      <c r="I151" s="189"/>
      <c r="J151" s="13"/>
      <c r="K151" s="13"/>
      <c r="L151" s="184"/>
      <c r="M151" s="190"/>
      <c r="N151" s="191"/>
      <c r="O151" s="191"/>
      <c r="P151" s="191"/>
      <c r="Q151" s="191"/>
      <c r="R151" s="191"/>
      <c r="S151" s="191"/>
      <c r="T151" s="19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6" t="s">
        <v>133</v>
      </c>
      <c r="AU151" s="186" t="s">
        <v>86</v>
      </c>
      <c r="AV151" s="13" t="s">
        <v>86</v>
      </c>
      <c r="AW151" s="13" t="s">
        <v>32</v>
      </c>
      <c r="AX151" s="13" t="s">
        <v>77</v>
      </c>
      <c r="AY151" s="186" t="s">
        <v>124</v>
      </c>
    </row>
    <row r="152" s="2" customFormat="1" ht="16.5" customHeight="1">
      <c r="A152" s="35"/>
      <c r="B152" s="169"/>
      <c r="C152" s="170" t="s">
        <v>9</v>
      </c>
      <c r="D152" s="170" t="s">
        <v>127</v>
      </c>
      <c r="E152" s="171" t="s">
        <v>287</v>
      </c>
      <c r="F152" s="172" t="s">
        <v>288</v>
      </c>
      <c r="G152" s="173" t="s">
        <v>260</v>
      </c>
      <c r="H152" s="174">
        <v>91.097999999999999</v>
      </c>
      <c r="I152" s="175"/>
      <c r="J152" s="176">
        <f>ROUND(I152*H152,0)</f>
        <v>0</v>
      </c>
      <c r="K152" s="177"/>
      <c r="L152" s="36"/>
      <c r="M152" s="178" t="s">
        <v>1</v>
      </c>
      <c r="N152" s="179" t="s">
        <v>42</v>
      </c>
      <c r="O152" s="74"/>
      <c r="P152" s="180">
        <f>O152*H152</f>
        <v>0</v>
      </c>
      <c r="Q152" s="180">
        <v>0</v>
      </c>
      <c r="R152" s="180">
        <f>Q152*H152</f>
        <v>0</v>
      </c>
      <c r="S152" s="180">
        <v>0</v>
      </c>
      <c r="T152" s="181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2" t="s">
        <v>131</v>
      </c>
      <c r="AT152" s="182" t="s">
        <v>127</v>
      </c>
      <c r="AU152" s="182" t="s">
        <v>86</v>
      </c>
      <c r="AY152" s="16" t="s">
        <v>124</v>
      </c>
      <c r="BE152" s="183">
        <f>IF(N152="základní",J152,0)</f>
        <v>0</v>
      </c>
      <c r="BF152" s="183">
        <f>IF(N152="snížená",J152,0)</f>
        <v>0</v>
      </c>
      <c r="BG152" s="183">
        <f>IF(N152="zákl. přenesená",J152,0)</f>
        <v>0</v>
      </c>
      <c r="BH152" s="183">
        <f>IF(N152="sníž. přenesená",J152,0)</f>
        <v>0</v>
      </c>
      <c r="BI152" s="183">
        <f>IF(N152="nulová",J152,0)</f>
        <v>0</v>
      </c>
      <c r="BJ152" s="16" t="s">
        <v>8</v>
      </c>
      <c r="BK152" s="183">
        <f>ROUND(I152*H152,0)</f>
        <v>0</v>
      </c>
      <c r="BL152" s="16" t="s">
        <v>131</v>
      </c>
      <c r="BM152" s="182" t="s">
        <v>289</v>
      </c>
    </row>
    <row r="153" s="2" customFormat="1" ht="24.15" customHeight="1">
      <c r="A153" s="35"/>
      <c r="B153" s="169"/>
      <c r="C153" s="170" t="s">
        <v>198</v>
      </c>
      <c r="D153" s="170" t="s">
        <v>127</v>
      </c>
      <c r="E153" s="171" t="s">
        <v>290</v>
      </c>
      <c r="F153" s="172" t="s">
        <v>291</v>
      </c>
      <c r="G153" s="173" t="s">
        <v>260</v>
      </c>
      <c r="H153" s="174">
        <v>11.07</v>
      </c>
      <c r="I153" s="175"/>
      <c r="J153" s="176">
        <f>ROUND(I153*H153,0)</f>
        <v>0</v>
      </c>
      <c r="K153" s="177"/>
      <c r="L153" s="36"/>
      <c r="M153" s="178" t="s">
        <v>1</v>
      </c>
      <c r="N153" s="179" t="s">
        <v>42</v>
      </c>
      <c r="O153" s="74"/>
      <c r="P153" s="180">
        <f>O153*H153</f>
        <v>0</v>
      </c>
      <c r="Q153" s="180">
        <v>0</v>
      </c>
      <c r="R153" s="180">
        <f>Q153*H153</f>
        <v>0</v>
      </c>
      <c r="S153" s="180">
        <v>0</v>
      </c>
      <c r="T153" s="181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82" t="s">
        <v>131</v>
      </c>
      <c r="AT153" s="182" t="s">
        <v>127</v>
      </c>
      <c r="AU153" s="182" t="s">
        <v>86</v>
      </c>
      <c r="AY153" s="16" t="s">
        <v>124</v>
      </c>
      <c r="BE153" s="183">
        <f>IF(N153="základní",J153,0)</f>
        <v>0</v>
      </c>
      <c r="BF153" s="183">
        <f>IF(N153="snížená",J153,0)</f>
        <v>0</v>
      </c>
      <c r="BG153" s="183">
        <f>IF(N153="zákl. přenesená",J153,0)</f>
        <v>0</v>
      </c>
      <c r="BH153" s="183">
        <f>IF(N153="sníž. přenesená",J153,0)</f>
        <v>0</v>
      </c>
      <c r="BI153" s="183">
        <f>IF(N153="nulová",J153,0)</f>
        <v>0</v>
      </c>
      <c r="BJ153" s="16" t="s">
        <v>8</v>
      </c>
      <c r="BK153" s="183">
        <f>ROUND(I153*H153,0)</f>
        <v>0</v>
      </c>
      <c r="BL153" s="16" t="s">
        <v>131</v>
      </c>
      <c r="BM153" s="182" t="s">
        <v>292</v>
      </c>
    </row>
    <row r="154" s="13" customFormat="1">
      <c r="A154" s="13"/>
      <c r="B154" s="184"/>
      <c r="C154" s="13"/>
      <c r="D154" s="185" t="s">
        <v>133</v>
      </c>
      <c r="E154" s="186" t="s">
        <v>1</v>
      </c>
      <c r="F154" s="187" t="s">
        <v>293</v>
      </c>
      <c r="G154" s="13"/>
      <c r="H154" s="188">
        <v>11.07</v>
      </c>
      <c r="I154" s="189"/>
      <c r="J154" s="13"/>
      <c r="K154" s="13"/>
      <c r="L154" s="184"/>
      <c r="M154" s="190"/>
      <c r="N154" s="191"/>
      <c r="O154" s="191"/>
      <c r="P154" s="191"/>
      <c r="Q154" s="191"/>
      <c r="R154" s="191"/>
      <c r="S154" s="191"/>
      <c r="T154" s="19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6" t="s">
        <v>133</v>
      </c>
      <c r="AU154" s="186" t="s">
        <v>86</v>
      </c>
      <c r="AV154" s="13" t="s">
        <v>86</v>
      </c>
      <c r="AW154" s="13" t="s">
        <v>32</v>
      </c>
      <c r="AX154" s="13" t="s">
        <v>77</v>
      </c>
      <c r="AY154" s="186" t="s">
        <v>124</v>
      </c>
    </row>
    <row r="155" s="2" customFormat="1" ht="24.15" customHeight="1">
      <c r="A155" s="35"/>
      <c r="B155" s="169"/>
      <c r="C155" s="170" t="s">
        <v>202</v>
      </c>
      <c r="D155" s="170" t="s">
        <v>127</v>
      </c>
      <c r="E155" s="171" t="s">
        <v>294</v>
      </c>
      <c r="F155" s="172" t="s">
        <v>295</v>
      </c>
      <c r="G155" s="173" t="s">
        <v>260</v>
      </c>
      <c r="H155" s="174">
        <v>6.1500000000000004</v>
      </c>
      <c r="I155" s="175"/>
      <c r="J155" s="176">
        <f>ROUND(I155*H155,0)</f>
        <v>0</v>
      </c>
      <c r="K155" s="177"/>
      <c r="L155" s="36"/>
      <c r="M155" s="178" t="s">
        <v>1</v>
      </c>
      <c r="N155" s="179" t="s">
        <v>42</v>
      </c>
      <c r="O155" s="74"/>
      <c r="P155" s="180">
        <f>O155*H155</f>
        <v>0</v>
      </c>
      <c r="Q155" s="180">
        <v>0</v>
      </c>
      <c r="R155" s="180">
        <f>Q155*H155</f>
        <v>0</v>
      </c>
      <c r="S155" s="180">
        <v>0</v>
      </c>
      <c r="T155" s="181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2" t="s">
        <v>131</v>
      </c>
      <c r="AT155" s="182" t="s">
        <v>127</v>
      </c>
      <c r="AU155" s="182" t="s">
        <v>86</v>
      </c>
      <c r="AY155" s="16" t="s">
        <v>124</v>
      </c>
      <c r="BE155" s="183">
        <f>IF(N155="základní",J155,0)</f>
        <v>0</v>
      </c>
      <c r="BF155" s="183">
        <f>IF(N155="snížená",J155,0)</f>
        <v>0</v>
      </c>
      <c r="BG155" s="183">
        <f>IF(N155="zákl. přenesená",J155,0)</f>
        <v>0</v>
      </c>
      <c r="BH155" s="183">
        <f>IF(N155="sníž. přenesená",J155,0)</f>
        <v>0</v>
      </c>
      <c r="BI155" s="183">
        <f>IF(N155="nulová",J155,0)</f>
        <v>0</v>
      </c>
      <c r="BJ155" s="16" t="s">
        <v>8</v>
      </c>
      <c r="BK155" s="183">
        <f>ROUND(I155*H155,0)</f>
        <v>0</v>
      </c>
      <c r="BL155" s="16" t="s">
        <v>131</v>
      </c>
      <c r="BM155" s="182" t="s">
        <v>296</v>
      </c>
    </row>
    <row r="156" s="13" customFormat="1">
      <c r="A156" s="13"/>
      <c r="B156" s="184"/>
      <c r="C156" s="13"/>
      <c r="D156" s="185" t="s">
        <v>133</v>
      </c>
      <c r="E156" s="186" t="s">
        <v>1</v>
      </c>
      <c r="F156" s="187" t="s">
        <v>297</v>
      </c>
      <c r="G156" s="13"/>
      <c r="H156" s="188">
        <v>6.1500000000000004</v>
      </c>
      <c r="I156" s="189"/>
      <c r="J156" s="13"/>
      <c r="K156" s="13"/>
      <c r="L156" s="184"/>
      <c r="M156" s="190"/>
      <c r="N156" s="191"/>
      <c r="O156" s="191"/>
      <c r="P156" s="191"/>
      <c r="Q156" s="191"/>
      <c r="R156" s="191"/>
      <c r="S156" s="191"/>
      <c r="T156" s="19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86" t="s">
        <v>133</v>
      </c>
      <c r="AU156" s="186" t="s">
        <v>86</v>
      </c>
      <c r="AV156" s="13" t="s">
        <v>86</v>
      </c>
      <c r="AW156" s="13" t="s">
        <v>32</v>
      </c>
      <c r="AX156" s="13" t="s">
        <v>77</v>
      </c>
      <c r="AY156" s="186" t="s">
        <v>124</v>
      </c>
    </row>
    <row r="157" s="2" customFormat="1" ht="16.5" customHeight="1">
      <c r="A157" s="35"/>
      <c r="B157" s="169"/>
      <c r="C157" s="193" t="s">
        <v>208</v>
      </c>
      <c r="D157" s="193" t="s">
        <v>135</v>
      </c>
      <c r="E157" s="194" t="s">
        <v>298</v>
      </c>
      <c r="F157" s="195" t="s">
        <v>299</v>
      </c>
      <c r="G157" s="196" t="s">
        <v>147</v>
      </c>
      <c r="H157" s="197">
        <v>12.300000000000001</v>
      </c>
      <c r="I157" s="198"/>
      <c r="J157" s="199">
        <f>ROUND(I157*H157,0)</f>
        <v>0</v>
      </c>
      <c r="K157" s="200"/>
      <c r="L157" s="201"/>
      <c r="M157" s="202" t="s">
        <v>1</v>
      </c>
      <c r="N157" s="203" t="s">
        <v>42</v>
      </c>
      <c r="O157" s="74"/>
      <c r="P157" s="180">
        <f>O157*H157</f>
        <v>0</v>
      </c>
      <c r="Q157" s="180">
        <v>1</v>
      </c>
      <c r="R157" s="180">
        <f>Q157*H157</f>
        <v>12.300000000000001</v>
      </c>
      <c r="S157" s="180">
        <v>0</v>
      </c>
      <c r="T157" s="181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82" t="s">
        <v>138</v>
      </c>
      <c r="AT157" s="182" t="s">
        <v>135</v>
      </c>
      <c r="AU157" s="182" t="s">
        <v>86</v>
      </c>
      <c r="AY157" s="16" t="s">
        <v>124</v>
      </c>
      <c r="BE157" s="183">
        <f>IF(N157="základní",J157,0)</f>
        <v>0</v>
      </c>
      <c r="BF157" s="183">
        <f>IF(N157="snížená",J157,0)</f>
        <v>0</v>
      </c>
      <c r="BG157" s="183">
        <f>IF(N157="zákl. přenesená",J157,0)</f>
        <v>0</v>
      </c>
      <c r="BH157" s="183">
        <f>IF(N157="sníž. přenesená",J157,0)</f>
        <v>0</v>
      </c>
      <c r="BI157" s="183">
        <f>IF(N157="nulová",J157,0)</f>
        <v>0</v>
      </c>
      <c r="BJ157" s="16" t="s">
        <v>8</v>
      </c>
      <c r="BK157" s="183">
        <f>ROUND(I157*H157,0)</f>
        <v>0</v>
      </c>
      <c r="BL157" s="16" t="s">
        <v>131</v>
      </c>
      <c r="BM157" s="182" t="s">
        <v>300</v>
      </c>
    </row>
    <row r="158" s="13" customFormat="1">
      <c r="A158" s="13"/>
      <c r="B158" s="184"/>
      <c r="C158" s="13"/>
      <c r="D158" s="185" t="s">
        <v>133</v>
      </c>
      <c r="E158" s="186" t="s">
        <v>1</v>
      </c>
      <c r="F158" s="187" t="s">
        <v>301</v>
      </c>
      <c r="G158" s="13"/>
      <c r="H158" s="188">
        <v>12.300000000000001</v>
      </c>
      <c r="I158" s="189"/>
      <c r="J158" s="13"/>
      <c r="K158" s="13"/>
      <c r="L158" s="184"/>
      <c r="M158" s="190"/>
      <c r="N158" s="191"/>
      <c r="O158" s="191"/>
      <c r="P158" s="191"/>
      <c r="Q158" s="191"/>
      <c r="R158" s="191"/>
      <c r="S158" s="191"/>
      <c r="T158" s="19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86" t="s">
        <v>133</v>
      </c>
      <c r="AU158" s="186" t="s">
        <v>86</v>
      </c>
      <c r="AV158" s="13" t="s">
        <v>86</v>
      </c>
      <c r="AW158" s="13" t="s">
        <v>32</v>
      </c>
      <c r="AX158" s="13" t="s">
        <v>8</v>
      </c>
      <c r="AY158" s="186" t="s">
        <v>124</v>
      </c>
    </row>
    <row r="159" s="2" customFormat="1" ht="24.15" customHeight="1">
      <c r="A159" s="35"/>
      <c r="B159" s="169"/>
      <c r="C159" s="170" t="s">
        <v>156</v>
      </c>
      <c r="D159" s="170" t="s">
        <v>127</v>
      </c>
      <c r="E159" s="171" t="s">
        <v>302</v>
      </c>
      <c r="F159" s="172" t="s">
        <v>303</v>
      </c>
      <c r="G159" s="173" t="s">
        <v>130</v>
      </c>
      <c r="H159" s="174">
        <v>273.63999999999999</v>
      </c>
      <c r="I159" s="175"/>
      <c r="J159" s="176">
        <f>ROUND(I159*H159,0)</f>
        <v>0</v>
      </c>
      <c r="K159" s="177"/>
      <c r="L159" s="36"/>
      <c r="M159" s="178" t="s">
        <v>1</v>
      </c>
      <c r="N159" s="179" t="s">
        <v>42</v>
      </c>
      <c r="O159" s="74"/>
      <c r="P159" s="180">
        <f>O159*H159</f>
        <v>0</v>
      </c>
      <c r="Q159" s="180">
        <v>0</v>
      </c>
      <c r="R159" s="180">
        <f>Q159*H159</f>
        <v>0</v>
      </c>
      <c r="S159" s="180">
        <v>0</v>
      </c>
      <c r="T159" s="181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82" t="s">
        <v>131</v>
      </c>
      <c r="AT159" s="182" t="s">
        <v>127</v>
      </c>
      <c r="AU159" s="182" t="s">
        <v>86</v>
      </c>
      <c r="AY159" s="16" t="s">
        <v>124</v>
      </c>
      <c r="BE159" s="183">
        <f>IF(N159="základní",J159,0)</f>
        <v>0</v>
      </c>
      <c r="BF159" s="183">
        <f>IF(N159="snížená",J159,0)</f>
        <v>0</v>
      </c>
      <c r="BG159" s="183">
        <f>IF(N159="zákl. přenesená",J159,0)</f>
        <v>0</v>
      </c>
      <c r="BH159" s="183">
        <f>IF(N159="sníž. přenesená",J159,0)</f>
        <v>0</v>
      </c>
      <c r="BI159" s="183">
        <f>IF(N159="nulová",J159,0)</f>
        <v>0</v>
      </c>
      <c r="BJ159" s="16" t="s">
        <v>8</v>
      </c>
      <c r="BK159" s="183">
        <f>ROUND(I159*H159,0)</f>
        <v>0</v>
      </c>
      <c r="BL159" s="16" t="s">
        <v>131</v>
      </c>
      <c r="BM159" s="182" t="s">
        <v>304</v>
      </c>
    </row>
    <row r="160" s="12" customFormat="1" ht="22.8" customHeight="1">
      <c r="A160" s="12"/>
      <c r="B160" s="156"/>
      <c r="C160" s="12"/>
      <c r="D160" s="157" t="s">
        <v>76</v>
      </c>
      <c r="E160" s="167" t="s">
        <v>144</v>
      </c>
      <c r="F160" s="167" t="s">
        <v>305</v>
      </c>
      <c r="G160" s="12"/>
      <c r="H160" s="12"/>
      <c r="I160" s="159"/>
      <c r="J160" s="168">
        <f>BK160</f>
        <v>0</v>
      </c>
      <c r="K160" s="12"/>
      <c r="L160" s="156"/>
      <c r="M160" s="161"/>
      <c r="N160" s="162"/>
      <c r="O160" s="162"/>
      <c r="P160" s="163">
        <f>SUM(P161:P170)</f>
        <v>0</v>
      </c>
      <c r="Q160" s="162"/>
      <c r="R160" s="163">
        <f>SUM(R161:R170)</f>
        <v>1.32849</v>
      </c>
      <c r="S160" s="162"/>
      <c r="T160" s="164">
        <f>SUM(T161:T170)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57" t="s">
        <v>8</v>
      </c>
      <c r="AT160" s="165" t="s">
        <v>76</v>
      </c>
      <c r="AU160" s="165" t="s">
        <v>8</v>
      </c>
      <c r="AY160" s="157" t="s">
        <v>124</v>
      </c>
      <c r="BK160" s="166">
        <f>SUM(BK161:BK170)</f>
        <v>0</v>
      </c>
    </row>
    <row r="161" s="2" customFormat="1" ht="24.15" customHeight="1">
      <c r="A161" s="35"/>
      <c r="B161" s="169"/>
      <c r="C161" s="170" t="s">
        <v>218</v>
      </c>
      <c r="D161" s="170" t="s">
        <v>127</v>
      </c>
      <c r="E161" s="171" t="s">
        <v>306</v>
      </c>
      <c r="F161" s="172" t="s">
        <v>307</v>
      </c>
      <c r="G161" s="173" t="s">
        <v>308</v>
      </c>
      <c r="H161" s="174">
        <v>7</v>
      </c>
      <c r="I161" s="175"/>
      <c r="J161" s="176">
        <f>ROUND(I161*H161,0)</f>
        <v>0</v>
      </c>
      <c r="K161" s="177"/>
      <c r="L161" s="36"/>
      <c r="M161" s="178" t="s">
        <v>1</v>
      </c>
      <c r="N161" s="179" t="s">
        <v>42</v>
      </c>
      <c r="O161" s="74"/>
      <c r="P161" s="180">
        <f>O161*H161</f>
        <v>0</v>
      </c>
      <c r="Q161" s="180">
        <v>0.17488999999999999</v>
      </c>
      <c r="R161" s="180">
        <f>Q161*H161</f>
        <v>1.2242299999999999</v>
      </c>
      <c r="S161" s="180">
        <v>0</v>
      </c>
      <c r="T161" s="181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82" t="s">
        <v>131</v>
      </c>
      <c r="AT161" s="182" t="s">
        <v>127</v>
      </c>
      <c r="AU161" s="182" t="s">
        <v>86</v>
      </c>
      <c r="AY161" s="16" t="s">
        <v>124</v>
      </c>
      <c r="BE161" s="183">
        <f>IF(N161="základní",J161,0)</f>
        <v>0</v>
      </c>
      <c r="BF161" s="183">
        <f>IF(N161="snížená",J161,0)</f>
        <v>0</v>
      </c>
      <c r="BG161" s="183">
        <f>IF(N161="zákl. přenesená",J161,0)</f>
        <v>0</v>
      </c>
      <c r="BH161" s="183">
        <f>IF(N161="sníž. přenesená",J161,0)</f>
        <v>0</v>
      </c>
      <c r="BI161" s="183">
        <f>IF(N161="nulová",J161,0)</f>
        <v>0</v>
      </c>
      <c r="BJ161" s="16" t="s">
        <v>8</v>
      </c>
      <c r="BK161" s="183">
        <f>ROUND(I161*H161,0)</f>
        <v>0</v>
      </c>
      <c r="BL161" s="16" t="s">
        <v>131</v>
      </c>
      <c r="BM161" s="182" t="s">
        <v>309</v>
      </c>
    </row>
    <row r="162" s="13" customFormat="1">
      <c r="A162" s="13"/>
      <c r="B162" s="184"/>
      <c r="C162" s="13"/>
      <c r="D162" s="185" t="s">
        <v>133</v>
      </c>
      <c r="E162" s="186" t="s">
        <v>1</v>
      </c>
      <c r="F162" s="187" t="s">
        <v>310</v>
      </c>
      <c r="G162" s="13"/>
      <c r="H162" s="188">
        <v>7</v>
      </c>
      <c r="I162" s="189"/>
      <c r="J162" s="13"/>
      <c r="K162" s="13"/>
      <c r="L162" s="184"/>
      <c r="M162" s="190"/>
      <c r="N162" s="191"/>
      <c r="O162" s="191"/>
      <c r="P162" s="191"/>
      <c r="Q162" s="191"/>
      <c r="R162" s="191"/>
      <c r="S162" s="191"/>
      <c r="T162" s="19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86" t="s">
        <v>133</v>
      </c>
      <c r="AU162" s="186" t="s">
        <v>86</v>
      </c>
      <c r="AV162" s="13" t="s">
        <v>86</v>
      </c>
      <c r="AW162" s="13" t="s">
        <v>32</v>
      </c>
      <c r="AX162" s="13" t="s">
        <v>77</v>
      </c>
      <c r="AY162" s="186" t="s">
        <v>124</v>
      </c>
    </row>
    <row r="163" s="2" customFormat="1" ht="24.15" customHeight="1">
      <c r="A163" s="35"/>
      <c r="B163" s="169"/>
      <c r="C163" s="193" t="s">
        <v>230</v>
      </c>
      <c r="D163" s="193" t="s">
        <v>135</v>
      </c>
      <c r="E163" s="194" t="s">
        <v>311</v>
      </c>
      <c r="F163" s="195" t="s">
        <v>312</v>
      </c>
      <c r="G163" s="196" t="s">
        <v>308</v>
      </c>
      <c r="H163" s="197">
        <v>7</v>
      </c>
      <c r="I163" s="198"/>
      <c r="J163" s="199">
        <f>ROUND(I163*H163,0)</f>
        <v>0</v>
      </c>
      <c r="K163" s="200"/>
      <c r="L163" s="201"/>
      <c r="M163" s="202" t="s">
        <v>1</v>
      </c>
      <c r="N163" s="203" t="s">
        <v>42</v>
      </c>
      <c r="O163" s="74"/>
      <c r="P163" s="180">
        <f>O163*H163</f>
        <v>0</v>
      </c>
      <c r="Q163" s="180">
        <v>0.0038999999999999998</v>
      </c>
      <c r="R163" s="180">
        <f>Q163*H163</f>
        <v>0.027299999999999998</v>
      </c>
      <c r="S163" s="180">
        <v>0</v>
      </c>
      <c r="T163" s="181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82" t="s">
        <v>138</v>
      </c>
      <c r="AT163" s="182" t="s">
        <v>135</v>
      </c>
      <c r="AU163" s="182" t="s">
        <v>86</v>
      </c>
      <c r="AY163" s="16" t="s">
        <v>124</v>
      </c>
      <c r="BE163" s="183">
        <f>IF(N163="základní",J163,0)</f>
        <v>0</v>
      </c>
      <c r="BF163" s="183">
        <f>IF(N163="snížená",J163,0)</f>
        <v>0</v>
      </c>
      <c r="BG163" s="183">
        <f>IF(N163="zákl. přenesená",J163,0)</f>
        <v>0</v>
      </c>
      <c r="BH163" s="183">
        <f>IF(N163="sníž. přenesená",J163,0)</f>
        <v>0</v>
      </c>
      <c r="BI163" s="183">
        <f>IF(N163="nulová",J163,0)</f>
        <v>0</v>
      </c>
      <c r="BJ163" s="16" t="s">
        <v>8</v>
      </c>
      <c r="BK163" s="183">
        <f>ROUND(I163*H163,0)</f>
        <v>0</v>
      </c>
      <c r="BL163" s="16" t="s">
        <v>131</v>
      </c>
      <c r="BM163" s="182" t="s">
        <v>313</v>
      </c>
    </row>
    <row r="164" s="2" customFormat="1" ht="24.15" customHeight="1">
      <c r="A164" s="35"/>
      <c r="B164" s="169"/>
      <c r="C164" s="170" t="s">
        <v>314</v>
      </c>
      <c r="D164" s="170" t="s">
        <v>127</v>
      </c>
      <c r="E164" s="171" t="s">
        <v>315</v>
      </c>
      <c r="F164" s="172" t="s">
        <v>316</v>
      </c>
      <c r="G164" s="173" t="s">
        <v>308</v>
      </c>
      <c r="H164" s="174">
        <v>1</v>
      </c>
      <c r="I164" s="175"/>
      <c r="J164" s="176">
        <f>ROUND(I164*H164,0)</f>
        <v>0</v>
      </c>
      <c r="K164" s="177"/>
      <c r="L164" s="36"/>
      <c r="M164" s="178" t="s">
        <v>1</v>
      </c>
      <c r="N164" s="179" t="s">
        <v>42</v>
      </c>
      <c r="O164" s="74"/>
      <c r="P164" s="180">
        <f>O164*H164</f>
        <v>0</v>
      </c>
      <c r="Q164" s="180">
        <v>0</v>
      </c>
      <c r="R164" s="180">
        <f>Q164*H164</f>
        <v>0</v>
      </c>
      <c r="S164" s="180">
        <v>0</v>
      </c>
      <c r="T164" s="181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82" t="s">
        <v>131</v>
      </c>
      <c r="AT164" s="182" t="s">
        <v>127</v>
      </c>
      <c r="AU164" s="182" t="s">
        <v>86</v>
      </c>
      <c r="AY164" s="16" t="s">
        <v>124</v>
      </c>
      <c r="BE164" s="183">
        <f>IF(N164="základní",J164,0)</f>
        <v>0</v>
      </c>
      <c r="BF164" s="183">
        <f>IF(N164="snížená",J164,0)</f>
        <v>0</v>
      </c>
      <c r="BG164" s="183">
        <f>IF(N164="zákl. přenesená",J164,0)</f>
        <v>0</v>
      </c>
      <c r="BH164" s="183">
        <f>IF(N164="sníž. přenesená",J164,0)</f>
        <v>0</v>
      </c>
      <c r="BI164" s="183">
        <f>IF(N164="nulová",J164,0)</f>
        <v>0</v>
      </c>
      <c r="BJ164" s="16" t="s">
        <v>8</v>
      </c>
      <c r="BK164" s="183">
        <f>ROUND(I164*H164,0)</f>
        <v>0</v>
      </c>
      <c r="BL164" s="16" t="s">
        <v>131</v>
      </c>
      <c r="BM164" s="182" t="s">
        <v>317</v>
      </c>
    </row>
    <row r="165" s="2" customFormat="1" ht="24.15" customHeight="1">
      <c r="A165" s="35"/>
      <c r="B165" s="169"/>
      <c r="C165" s="193" t="s">
        <v>318</v>
      </c>
      <c r="D165" s="193" t="s">
        <v>135</v>
      </c>
      <c r="E165" s="194" t="s">
        <v>319</v>
      </c>
      <c r="F165" s="195" t="s">
        <v>320</v>
      </c>
      <c r="G165" s="196" t="s">
        <v>308</v>
      </c>
      <c r="H165" s="197">
        <v>1</v>
      </c>
      <c r="I165" s="198"/>
      <c r="J165" s="199">
        <f>ROUND(I165*H165,0)</f>
        <v>0</v>
      </c>
      <c r="K165" s="200"/>
      <c r="L165" s="201"/>
      <c r="M165" s="202" t="s">
        <v>1</v>
      </c>
      <c r="N165" s="203" t="s">
        <v>42</v>
      </c>
      <c r="O165" s="74"/>
      <c r="P165" s="180">
        <f>O165*H165</f>
        <v>0</v>
      </c>
      <c r="Q165" s="180">
        <v>0.056800000000000003</v>
      </c>
      <c r="R165" s="180">
        <f>Q165*H165</f>
        <v>0.056800000000000003</v>
      </c>
      <c r="S165" s="180">
        <v>0</v>
      </c>
      <c r="T165" s="181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82" t="s">
        <v>138</v>
      </c>
      <c r="AT165" s="182" t="s">
        <v>135</v>
      </c>
      <c r="AU165" s="182" t="s">
        <v>86</v>
      </c>
      <c r="AY165" s="16" t="s">
        <v>124</v>
      </c>
      <c r="BE165" s="183">
        <f>IF(N165="základní",J165,0)</f>
        <v>0</v>
      </c>
      <c r="BF165" s="183">
        <f>IF(N165="snížená",J165,0)</f>
        <v>0</v>
      </c>
      <c r="BG165" s="183">
        <f>IF(N165="zákl. přenesená",J165,0)</f>
        <v>0</v>
      </c>
      <c r="BH165" s="183">
        <f>IF(N165="sníž. přenesená",J165,0)</f>
        <v>0</v>
      </c>
      <c r="BI165" s="183">
        <f>IF(N165="nulová",J165,0)</f>
        <v>0</v>
      </c>
      <c r="BJ165" s="16" t="s">
        <v>8</v>
      </c>
      <c r="BK165" s="183">
        <f>ROUND(I165*H165,0)</f>
        <v>0</v>
      </c>
      <c r="BL165" s="16" t="s">
        <v>131</v>
      </c>
      <c r="BM165" s="182" t="s">
        <v>321</v>
      </c>
    </row>
    <row r="166" s="2" customFormat="1" ht="24.15" customHeight="1">
      <c r="A166" s="35"/>
      <c r="B166" s="169"/>
      <c r="C166" s="170" t="s">
        <v>7</v>
      </c>
      <c r="D166" s="170" t="s">
        <v>127</v>
      </c>
      <c r="E166" s="171" t="s">
        <v>322</v>
      </c>
      <c r="F166" s="172" t="s">
        <v>323</v>
      </c>
      <c r="G166" s="173" t="s">
        <v>186</v>
      </c>
      <c r="H166" s="174">
        <v>12</v>
      </c>
      <c r="I166" s="175"/>
      <c r="J166" s="176">
        <f>ROUND(I166*H166,0)</f>
        <v>0</v>
      </c>
      <c r="K166" s="177"/>
      <c r="L166" s="36"/>
      <c r="M166" s="178" t="s">
        <v>1</v>
      </c>
      <c r="N166" s="179" t="s">
        <v>42</v>
      </c>
      <c r="O166" s="74"/>
      <c r="P166" s="180">
        <f>O166*H166</f>
        <v>0</v>
      </c>
      <c r="Q166" s="180">
        <v>0</v>
      </c>
      <c r="R166" s="180">
        <f>Q166*H166</f>
        <v>0</v>
      </c>
      <c r="S166" s="180">
        <v>0</v>
      </c>
      <c r="T166" s="181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2" t="s">
        <v>131</v>
      </c>
      <c r="AT166" s="182" t="s">
        <v>127</v>
      </c>
      <c r="AU166" s="182" t="s">
        <v>86</v>
      </c>
      <c r="AY166" s="16" t="s">
        <v>124</v>
      </c>
      <c r="BE166" s="183">
        <f>IF(N166="základní",J166,0)</f>
        <v>0</v>
      </c>
      <c r="BF166" s="183">
        <f>IF(N166="snížená",J166,0)</f>
        <v>0</v>
      </c>
      <c r="BG166" s="183">
        <f>IF(N166="zákl. přenesená",J166,0)</f>
        <v>0</v>
      </c>
      <c r="BH166" s="183">
        <f>IF(N166="sníž. přenesená",J166,0)</f>
        <v>0</v>
      </c>
      <c r="BI166" s="183">
        <f>IF(N166="nulová",J166,0)</f>
        <v>0</v>
      </c>
      <c r="BJ166" s="16" t="s">
        <v>8</v>
      </c>
      <c r="BK166" s="183">
        <f>ROUND(I166*H166,0)</f>
        <v>0</v>
      </c>
      <c r="BL166" s="16" t="s">
        <v>131</v>
      </c>
      <c r="BM166" s="182" t="s">
        <v>324</v>
      </c>
    </row>
    <row r="167" s="13" customFormat="1">
      <c r="A167" s="13"/>
      <c r="B167" s="184"/>
      <c r="C167" s="13"/>
      <c r="D167" s="185" t="s">
        <v>133</v>
      </c>
      <c r="E167" s="186" t="s">
        <v>1</v>
      </c>
      <c r="F167" s="187" t="s">
        <v>325</v>
      </c>
      <c r="G167" s="13"/>
      <c r="H167" s="188">
        <v>12</v>
      </c>
      <c r="I167" s="189"/>
      <c r="J167" s="13"/>
      <c r="K167" s="13"/>
      <c r="L167" s="184"/>
      <c r="M167" s="190"/>
      <c r="N167" s="191"/>
      <c r="O167" s="191"/>
      <c r="P167" s="191"/>
      <c r="Q167" s="191"/>
      <c r="R167" s="191"/>
      <c r="S167" s="191"/>
      <c r="T167" s="19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6" t="s">
        <v>133</v>
      </c>
      <c r="AU167" s="186" t="s">
        <v>86</v>
      </c>
      <c r="AV167" s="13" t="s">
        <v>86</v>
      </c>
      <c r="AW167" s="13" t="s">
        <v>32</v>
      </c>
      <c r="AX167" s="13" t="s">
        <v>77</v>
      </c>
      <c r="AY167" s="186" t="s">
        <v>124</v>
      </c>
    </row>
    <row r="168" s="2" customFormat="1" ht="24.15" customHeight="1">
      <c r="A168" s="35"/>
      <c r="B168" s="169"/>
      <c r="C168" s="193" t="s">
        <v>326</v>
      </c>
      <c r="D168" s="193" t="s">
        <v>135</v>
      </c>
      <c r="E168" s="194" t="s">
        <v>327</v>
      </c>
      <c r="F168" s="195" t="s">
        <v>328</v>
      </c>
      <c r="G168" s="196" t="s">
        <v>186</v>
      </c>
      <c r="H168" s="197">
        <v>12.6</v>
      </c>
      <c r="I168" s="198"/>
      <c r="J168" s="199">
        <f>ROUND(I168*H168,0)</f>
        <v>0</v>
      </c>
      <c r="K168" s="200"/>
      <c r="L168" s="201"/>
      <c r="M168" s="202" t="s">
        <v>1</v>
      </c>
      <c r="N168" s="203" t="s">
        <v>42</v>
      </c>
      <c r="O168" s="74"/>
      <c r="P168" s="180">
        <f>O168*H168</f>
        <v>0</v>
      </c>
      <c r="Q168" s="180">
        <v>0.0016000000000000001</v>
      </c>
      <c r="R168" s="180">
        <f>Q168*H168</f>
        <v>0.020160000000000001</v>
      </c>
      <c r="S168" s="180">
        <v>0</v>
      </c>
      <c r="T168" s="181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82" t="s">
        <v>138</v>
      </c>
      <c r="AT168" s="182" t="s">
        <v>135</v>
      </c>
      <c r="AU168" s="182" t="s">
        <v>86</v>
      </c>
      <c r="AY168" s="16" t="s">
        <v>124</v>
      </c>
      <c r="BE168" s="183">
        <f>IF(N168="základní",J168,0)</f>
        <v>0</v>
      </c>
      <c r="BF168" s="183">
        <f>IF(N168="snížená",J168,0)</f>
        <v>0</v>
      </c>
      <c r="BG168" s="183">
        <f>IF(N168="zákl. přenesená",J168,0)</f>
        <v>0</v>
      </c>
      <c r="BH168" s="183">
        <f>IF(N168="sníž. přenesená",J168,0)</f>
        <v>0</v>
      </c>
      <c r="BI168" s="183">
        <f>IF(N168="nulová",J168,0)</f>
        <v>0</v>
      </c>
      <c r="BJ168" s="16" t="s">
        <v>8</v>
      </c>
      <c r="BK168" s="183">
        <f>ROUND(I168*H168,0)</f>
        <v>0</v>
      </c>
      <c r="BL168" s="16" t="s">
        <v>131</v>
      </c>
      <c r="BM168" s="182" t="s">
        <v>329</v>
      </c>
    </row>
    <row r="169" s="13" customFormat="1">
      <c r="A169" s="13"/>
      <c r="B169" s="184"/>
      <c r="C169" s="13"/>
      <c r="D169" s="185" t="s">
        <v>133</v>
      </c>
      <c r="E169" s="186" t="s">
        <v>1</v>
      </c>
      <c r="F169" s="187" t="s">
        <v>9</v>
      </c>
      <c r="G169" s="13"/>
      <c r="H169" s="188">
        <v>12</v>
      </c>
      <c r="I169" s="189"/>
      <c r="J169" s="13"/>
      <c r="K169" s="13"/>
      <c r="L169" s="184"/>
      <c r="M169" s="190"/>
      <c r="N169" s="191"/>
      <c r="O169" s="191"/>
      <c r="P169" s="191"/>
      <c r="Q169" s="191"/>
      <c r="R169" s="191"/>
      <c r="S169" s="191"/>
      <c r="T169" s="19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86" t="s">
        <v>133</v>
      </c>
      <c r="AU169" s="186" t="s">
        <v>86</v>
      </c>
      <c r="AV169" s="13" t="s">
        <v>86</v>
      </c>
      <c r="AW169" s="13" t="s">
        <v>32</v>
      </c>
      <c r="AX169" s="13" t="s">
        <v>8</v>
      </c>
      <c r="AY169" s="186" t="s">
        <v>124</v>
      </c>
    </row>
    <row r="170" s="13" customFormat="1">
      <c r="A170" s="13"/>
      <c r="B170" s="184"/>
      <c r="C170" s="13"/>
      <c r="D170" s="185" t="s">
        <v>133</v>
      </c>
      <c r="E170" s="13"/>
      <c r="F170" s="187" t="s">
        <v>330</v>
      </c>
      <c r="G170" s="13"/>
      <c r="H170" s="188">
        <v>12.6</v>
      </c>
      <c r="I170" s="189"/>
      <c r="J170" s="13"/>
      <c r="K170" s="13"/>
      <c r="L170" s="184"/>
      <c r="M170" s="190"/>
      <c r="N170" s="191"/>
      <c r="O170" s="191"/>
      <c r="P170" s="191"/>
      <c r="Q170" s="191"/>
      <c r="R170" s="191"/>
      <c r="S170" s="191"/>
      <c r="T170" s="19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86" t="s">
        <v>133</v>
      </c>
      <c r="AU170" s="186" t="s">
        <v>86</v>
      </c>
      <c r="AV170" s="13" t="s">
        <v>86</v>
      </c>
      <c r="AW170" s="13" t="s">
        <v>3</v>
      </c>
      <c r="AX170" s="13" t="s">
        <v>8</v>
      </c>
      <c r="AY170" s="186" t="s">
        <v>124</v>
      </c>
    </row>
    <row r="171" s="12" customFormat="1" ht="22.8" customHeight="1">
      <c r="A171" s="12"/>
      <c r="B171" s="156"/>
      <c r="C171" s="12"/>
      <c r="D171" s="157" t="s">
        <v>76</v>
      </c>
      <c r="E171" s="167" t="s">
        <v>131</v>
      </c>
      <c r="F171" s="167" t="s">
        <v>331</v>
      </c>
      <c r="G171" s="12"/>
      <c r="H171" s="12"/>
      <c r="I171" s="159"/>
      <c r="J171" s="168">
        <f>BK171</f>
        <v>0</v>
      </c>
      <c r="K171" s="12"/>
      <c r="L171" s="156"/>
      <c r="M171" s="161"/>
      <c r="N171" s="162"/>
      <c r="O171" s="162"/>
      <c r="P171" s="163">
        <f>SUM(P172:P173)</f>
        <v>0</v>
      </c>
      <c r="Q171" s="162"/>
      <c r="R171" s="163">
        <f>SUM(R172:R173)</f>
        <v>3.5168322000000005</v>
      </c>
      <c r="S171" s="162"/>
      <c r="T171" s="164">
        <f>SUM(T172:T173)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57" t="s">
        <v>8</v>
      </c>
      <c r="AT171" s="165" t="s">
        <v>76</v>
      </c>
      <c r="AU171" s="165" t="s">
        <v>8</v>
      </c>
      <c r="AY171" s="157" t="s">
        <v>124</v>
      </c>
      <c r="BK171" s="166">
        <f>SUM(BK172:BK173)</f>
        <v>0</v>
      </c>
    </row>
    <row r="172" s="2" customFormat="1" ht="24.15" customHeight="1">
      <c r="A172" s="35"/>
      <c r="B172" s="169"/>
      <c r="C172" s="170" t="s">
        <v>332</v>
      </c>
      <c r="D172" s="170" t="s">
        <v>127</v>
      </c>
      <c r="E172" s="171" t="s">
        <v>333</v>
      </c>
      <c r="F172" s="172" t="s">
        <v>334</v>
      </c>
      <c r="G172" s="173" t="s">
        <v>260</v>
      </c>
      <c r="H172" s="174">
        <v>1.8600000000000001</v>
      </c>
      <c r="I172" s="175"/>
      <c r="J172" s="176">
        <f>ROUND(I172*H172,0)</f>
        <v>0</v>
      </c>
      <c r="K172" s="177"/>
      <c r="L172" s="36"/>
      <c r="M172" s="178" t="s">
        <v>1</v>
      </c>
      <c r="N172" s="179" t="s">
        <v>42</v>
      </c>
      <c r="O172" s="74"/>
      <c r="P172" s="180">
        <f>O172*H172</f>
        <v>0</v>
      </c>
      <c r="Q172" s="180">
        <v>1.8907700000000001</v>
      </c>
      <c r="R172" s="180">
        <f>Q172*H172</f>
        <v>3.5168322000000005</v>
      </c>
      <c r="S172" s="180">
        <v>0</v>
      </c>
      <c r="T172" s="181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82" t="s">
        <v>131</v>
      </c>
      <c r="AT172" s="182" t="s">
        <v>127</v>
      </c>
      <c r="AU172" s="182" t="s">
        <v>86</v>
      </c>
      <c r="AY172" s="16" t="s">
        <v>124</v>
      </c>
      <c r="BE172" s="183">
        <f>IF(N172="základní",J172,0)</f>
        <v>0</v>
      </c>
      <c r="BF172" s="183">
        <f>IF(N172="snížená",J172,0)</f>
        <v>0</v>
      </c>
      <c r="BG172" s="183">
        <f>IF(N172="zákl. přenesená",J172,0)</f>
        <v>0</v>
      </c>
      <c r="BH172" s="183">
        <f>IF(N172="sníž. přenesená",J172,0)</f>
        <v>0</v>
      </c>
      <c r="BI172" s="183">
        <f>IF(N172="nulová",J172,0)</f>
        <v>0</v>
      </c>
      <c r="BJ172" s="16" t="s">
        <v>8</v>
      </c>
      <c r="BK172" s="183">
        <f>ROUND(I172*H172,0)</f>
        <v>0</v>
      </c>
      <c r="BL172" s="16" t="s">
        <v>131</v>
      </c>
      <c r="BM172" s="182" t="s">
        <v>335</v>
      </c>
    </row>
    <row r="173" s="13" customFormat="1">
      <c r="A173" s="13"/>
      <c r="B173" s="184"/>
      <c r="C173" s="13"/>
      <c r="D173" s="185" t="s">
        <v>133</v>
      </c>
      <c r="E173" s="186" t="s">
        <v>1</v>
      </c>
      <c r="F173" s="187" t="s">
        <v>336</v>
      </c>
      <c r="G173" s="13"/>
      <c r="H173" s="188">
        <v>1.8600000000000001</v>
      </c>
      <c r="I173" s="189"/>
      <c r="J173" s="13"/>
      <c r="K173" s="13"/>
      <c r="L173" s="184"/>
      <c r="M173" s="190"/>
      <c r="N173" s="191"/>
      <c r="O173" s="191"/>
      <c r="P173" s="191"/>
      <c r="Q173" s="191"/>
      <c r="R173" s="191"/>
      <c r="S173" s="191"/>
      <c r="T173" s="19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86" t="s">
        <v>133</v>
      </c>
      <c r="AU173" s="186" t="s">
        <v>86</v>
      </c>
      <c r="AV173" s="13" t="s">
        <v>86</v>
      </c>
      <c r="AW173" s="13" t="s">
        <v>32</v>
      </c>
      <c r="AX173" s="13" t="s">
        <v>77</v>
      </c>
      <c r="AY173" s="186" t="s">
        <v>124</v>
      </c>
    </row>
    <row r="174" s="12" customFormat="1" ht="22.8" customHeight="1">
      <c r="A174" s="12"/>
      <c r="B174" s="156"/>
      <c r="C174" s="12"/>
      <c r="D174" s="157" t="s">
        <v>76</v>
      </c>
      <c r="E174" s="167" t="s">
        <v>125</v>
      </c>
      <c r="F174" s="167" t="s">
        <v>126</v>
      </c>
      <c r="G174" s="12"/>
      <c r="H174" s="12"/>
      <c r="I174" s="159"/>
      <c r="J174" s="168">
        <f>BK174</f>
        <v>0</v>
      </c>
      <c r="K174" s="12"/>
      <c r="L174" s="156"/>
      <c r="M174" s="161"/>
      <c r="N174" s="162"/>
      <c r="O174" s="162"/>
      <c r="P174" s="163">
        <f>SUM(P175:P187)</f>
        <v>0</v>
      </c>
      <c r="Q174" s="162"/>
      <c r="R174" s="163">
        <f>SUM(R175:R187)</f>
        <v>93.077579600000007</v>
      </c>
      <c r="S174" s="162"/>
      <c r="T174" s="164">
        <f>SUM(T175:T187)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57" t="s">
        <v>8</v>
      </c>
      <c r="AT174" s="165" t="s">
        <v>76</v>
      </c>
      <c r="AU174" s="165" t="s">
        <v>8</v>
      </c>
      <c r="AY174" s="157" t="s">
        <v>124</v>
      </c>
      <c r="BK174" s="166">
        <f>SUM(BK175:BK187)</f>
        <v>0</v>
      </c>
    </row>
    <row r="175" s="2" customFormat="1" ht="33" customHeight="1">
      <c r="A175" s="35"/>
      <c r="B175" s="169"/>
      <c r="C175" s="170" t="s">
        <v>337</v>
      </c>
      <c r="D175" s="170" t="s">
        <v>127</v>
      </c>
      <c r="E175" s="171" t="s">
        <v>338</v>
      </c>
      <c r="F175" s="172" t="s">
        <v>339</v>
      </c>
      <c r="G175" s="173" t="s">
        <v>130</v>
      </c>
      <c r="H175" s="174">
        <v>273.63999999999999</v>
      </c>
      <c r="I175" s="175"/>
      <c r="J175" s="176">
        <f>ROUND(I175*H175,0)</f>
        <v>0</v>
      </c>
      <c r="K175" s="177"/>
      <c r="L175" s="36"/>
      <c r="M175" s="178" t="s">
        <v>1</v>
      </c>
      <c r="N175" s="179" t="s">
        <v>42</v>
      </c>
      <c r="O175" s="74"/>
      <c r="P175" s="180">
        <f>O175*H175</f>
        <v>0</v>
      </c>
      <c r="Q175" s="180">
        <v>0</v>
      </c>
      <c r="R175" s="180">
        <f>Q175*H175</f>
        <v>0</v>
      </c>
      <c r="S175" s="180">
        <v>0</v>
      </c>
      <c r="T175" s="181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82" t="s">
        <v>131</v>
      </c>
      <c r="AT175" s="182" t="s">
        <v>127</v>
      </c>
      <c r="AU175" s="182" t="s">
        <v>86</v>
      </c>
      <c r="AY175" s="16" t="s">
        <v>124</v>
      </c>
      <c r="BE175" s="183">
        <f>IF(N175="základní",J175,0)</f>
        <v>0</v>
      </c>
      <c r="BF175" s="183">
        <f>IF(N175="snížená",J175,0)</f>
        <v>0</v>
      </c>
      <c r="BG175" s="183">
        <f>IF(N175="zákl. přenesená",J175,0)</f>
        <v>0</v>
      </c>
      <c r="BH175" s="183">
        <f>IF(N175="sníž. přenesená",J175,0)</f>
        <v>0</v>
      </c>
      <c r="BI175" s="183">
        <f>IF(N175="nulová",J175,0)</f>
        <v>0</v>
      </c>
      <c r="BJ175" s="16" t="s">
        <v>8</v>
      </c>
      <c r="BK175" s="183">
        <f>ROUND(I175*H175,0)</f>
        <v>0</v>
      </c>
      <c r="BL175" s="16" t="s">
        <v>131</v>
      </c>
      <c r="BM175" s="182" t="s">
        <v>340</v>
      </c>
    </row>
    <row r="176" s="13" customFormat="1">
      <c r="A176" s="13"/>
      <c r="B176" s="184"/>
      <c r="C176" s="13"/>
      <c r="D176" s="185" t="s">
        <v>133</v>
      </c>
      <c r="E176" s="186" t="s">
        <v>1</v>
      </c>
      <c r="F176" s="187" t="s">
        <v>254</v>
      </c>
      <c r="G176" s="13"/>
      <c r="H176" s="188">
        <v>273.63999999999999</v>
      </c>
      <c r="I176" s="189"/>
      <c r="J176" s="13"/>
      <c r="K176" s="13"/>
      <c r="L176" s="184"/>
      <c r="M176" s="190"/>
      <c r="N176" s="191"/>
      <c r="O176" s="191"/>
      <c r="P176" s="191"/>
      <c r="Q176" s="191"/>
      <c r="R176" s="191"/>
      <c r="S176" s="191"/>
      <c r="T176" s="19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86" t="s">
        <v>133</v>
      </c>
      <c r="AU176" s="186" t="s">
        <v>86</v>
      </c>
      <c r="AV176" s="13" t="s">
        <v>86</v>
      </c>
      <c r="AW176" s="13" t="s">
        <v>32</v>
      </c>
      <c r="AX176" s="13" t="s">
        <v>77</v>
      </c>
      <c r="AY176" s="186" t="s">
        <v>124</v>
      </c>
    </row>
    <row r="177" s="2" customFormat="1" ht="24.15" customHeight="1">
      <c r="A177" s="35"/>
      <c r="B177" s="169"/>
      <c r="C177" s="170" t="s">
        <v>341</v>
      </c>
      <c r="D177" s="170" t="s">
        <v>127</v>
      </c>
      <c r="E177" s="171" t="s">
        <v>342</v>
      </c>
      <c r="F177" s="172" t="s">
        <v>343</v>
      </c>
      <c r="G177" s="173" t="s">
        <v>130</v>
      </c>
      <c r="H177" s="174">
        <v>41.759999999999998</v>
      </c>
      <c r="I177" s="175"/>
      <c r="J177" s="176">
        <f>ROUND(I177*H177,0)</f>
        <v>0</v>
      </c>
      <c r="K177" s="177"/>
      <c r="L177" s="36"/>
      <c r="M177" s="178" t="s">
        <v>1</v>
      </c>
      <c r="N177" s="179" t="s">
        <v>42</v>
      </c>
      <c r="O177" s="74"/>
      <c r="P177" s="180">
        <f>O177*H177</f>
        <v>0</v>
      </c>
      <c r="Q177" s="180">
        <v>0</v>
      </c>
      <c r="R177" s="180">
        <f>Q177*H177</f>
        <v>0</v>
      </c>
      <c r="S177" s="180">
        <v>0</v>
      </c>
      <c r="T177" s="181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82" t="s">
        <v>131</v>
      </c>
      <c r="AT177" s="182" t="s">
        <v>127</v>
      </c>
      <c r="AU177" s="182" t="s">
        <v>86</v>
      </c>
      <c r="AY177" s="16" t="s">
        <v>124</v>
      </c>
      <c r="BE177" s="183">
        <f>IF(N177="základní",J177,0)</f>
        <v>0</v>
      </c>
      <c r="BF177" s="183">
        <f>IF(N177="snížená",J177,0)</f>
        <v>0</v>
      </c>
      <c r="BG177" s="183">
        <f>IF(N177="zákl. přenesená",J177,0)</f>
        <v>0</v>
      </c>
      <c r="BH177" s="183">
        <f>IF(N177="sníž. přenesená",J177,0)</f>
        <v>0</v>
      </c>
      <c r="BI177" s="183">
        <f>IF(N177="nulová",J177,0)</f>
        <v>0</v>
      </c>
      <c r="BJ177" s="16" t="s">
        <v>8</v>
      </c>
      <c r="BK177" s="183">
        <f>ROUND(I177*H177,0)</f>
        <v>0</v>
      </c>
      <c r="BL177" s="16" t="s">
        <v>131</v>
      </c>
      <c r="BM177" s="182" t="s">
        <v>344</v>
      </c>
    </row>
    <row r="178" s="2" customFormat="1" ht="24.15" customHeight="1">
      <c r="A178" s="35"/>
      <c r="B178" s="169"/>
      <c r="C178" s="170" t="s">
        <v>345</v>
      </c>
      <c r="D178" s="170" t="s">
        <v>127</v>
      </c>
      <c r="E178" s="171" t="s">
        <v>346</v>
      </c>
      <c r="F178" s="172" t="s">
        <v>347</v>
      </c>
      <c r="G178" s="173" t="s">
        <v>130</v>
      </c>
      <c r="H178" s="174">
        <v>231.88</v>
      </c>
      <c r="I178" s="175"/>
      <c r="J178" s="176">
        <f>ROUND(I178*H178,0)</f>
        <v>0</v>
      </c>
      <c r="K178" s="177"/>
      <c r="L178" s="36"/>
      <c r="M178" s="178" t="s">
        <v>1</v>
      </c>
      <c r="N178" s="179" t="s">
        <v>42</v>
      </c>
      <c r="O178" s="74"/>
      <c r="P178" s="180">
        <f>O178*H178</f>
        <v>0</v>
      </c>
      <c r="Q178" s="180">
        <v>0</v>
      </c>
      <c r="R178" s="180">
        <f>Q178*H178</f>
        <v>0</v>
      </c>
      <c r="S178" s="180">
        <v>0</v>
      </c>
      <c r="T178" s="181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82" t="s">
        <v>131</v>
      </c>
      <c r="AT178" s="182" t="s">
        <v>127</v>
      </c>
      <c r="AU178" s="182" t="s">
        <v>86</v>
      </c>
      <c r="AY178" s="16" t="s">
        <v>124</v>
      </c>
      <c r="BE178" s="183">
        <f>IF(N178="základní",J178,0)</f>
        <v>0</v>
      </c>
      <c r="BF178" s="183">
        <f>IF(N178="snížená",J178,0)</f>
        <v>0</v>
      </c>
      <c r="BG178" s="183">
        <f>IF(N178="zákl. přenesená",J178,0)</f>
        <v>0</v>
      </c>
      <c r="BH178" s="183">
        <f>IF(N178="sníž. přenesená",J178,0)</f>
        <v>0</v>
      </c>
      <c r="BI178" s="183">
        <f>IF(N178="nulová",J178,0)</f>
        <v>0</v>
      </c>
      <c r="BJ178" s="16" t="s">
        <v>8</v>
      </c>
      <c r="BK178" s="183">
        <f>ROUND(I178*H178,0)</f>
        <v>0</v>
      </c>
      <c r="BL178" s="16" t="s">
        <v>131</v>
      </c>
      <c r="BM178" s="182" t="s">
        <v>348</v>
      </c>
    </row>
    <row r="179" s="2" customFormat="1" ht="33" customHeight="1">
      <c r="A179" s="35"/>
      <c r="B179" s="169"/>
      <c r="C179" s="170" t="s">
        <v>349</v>
      </c>
      <c r="D179" s="170" t="s">
        <v>127</v>
      </c>
      <c r="E179" s="171" t="s">
        <v>350</v>
      </c>
      <c r="F179" s="172" t="s">
        <v>351</v>
      </c>
      <c r="G179" s="173" t="s">
        <v>130</v>
      </c>
      <c r="H179" s="174">
        <v>231.88</v>
      </c>
      <c r="I179" s="175"/>
      <c r="J179" s="176">
        <f>ROUND(I179*H179,0)</f>
        <v>0</v>
      </c>
      <c r="K179" s="177"/>
      <c r="L179" s="36"/>
      <c r="M179" s="178" t="s">
        <v>1</v>
      </c>
      <c r="N179" s="179" t="s">
        <v>42</v>
      </c>
      <c r="O179" s="74"/>
      <c r="P179" s="180">
        <f>O179*H179</f>
        <v>0</v>
      </c>
      <c r="Q179" s="180">
        <v>0.11162</v>
      </c>
      <c r="R179" s="180">
        <f>Q179*H179</f>
        <v>25.8824456</v>
      </c>
      <c r="S179" s="180">
        <v>0</v>
      </c>
      <c r="T179" s="181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82" t="s">
        <v>131</v>
      </c>
      <c r="AT179" s="182" t="s">
        <v>127</v>
      </c>
      <c r="AU179" s="182" t="s">
        <v>86</v>
      </c>
      <c r="AY179" s="16" t="s">
        <v>124</v>
      </c>
      <c r="BE179" s="183">
        <f>IF(N179="základní",J179,0)</f>
        <v>0</v>
      </c>
      <c r="BF179" s="183">
        <f>IF(N179="snížená",J179,0)</f>
        <v>0</v>
      </c>
      <c r="BG179" s="183">
        <f>IF(N179="zákl. přenesená",J179,0)</f>
        <v>0</v>
      </c>
      <c r="BH179" s="183">
        <f>IF(N179="sníž. přenesená",J179,0)</f>
        <v>0</v>
      </c>
      <c r="BI179" s="183">
        <f>IF(N179="nulová",J179,0)</f>
        <v>0</v>
      </c>
      <c r="BJ179" s="16" t="s">
        <v>8</v>
      </c>
      <c r="BK179" s="183">
        <f>ROUND(I179*H179,0)</f>
        <v>0</v>
      </c>
      <c r="BL179" s="16" t="s">
        <v>131</v>
      </c>
      <c r="BM179" s="182" t="s">
        <v>352</v>
      </c>
    </row>
    <row r="180" s="2" customFormat="1" ht="24.15" customHeight="1">
      <c r="A180" s="35"/>
      <c r="B180" s="169"/>
      <c r="C180" s="193" t="s">
        <v>353</v>
      </c>
      <c r="D180" s="193" t="s">
        <v>135</v>
      </c>
      <c r="E180" s="194" t="s">
        <v>354</v>
      </c>
      <c r="F180" s="195" t="s">
        <v>355</v>
      </c>
      <c r="G180" s="196" t="s">
        <v>130</v>
      </c>
      <c r="H180" s="197">
        <v>236.518</v>
      </c>
      <c r="I180" s="198"/>
      <c r="J180" s="199">
        <f>ROUND(I180*H180,0)</f>
        <v>0</v>
      </c>
      <c r="K180" s="200"/>
      <c r="L180" s="201"/>
      <c r="M180" s="202" t="s">
        <v>1</v>
      </c>
      <c r="N180" s="203" t="s">
        <v>42</v>
      </c>
      <c r="O180" s="74"/>
      <c r="P180" s="180">
        <f>O180*H180</f>
        <v>0</v>
      </c>
      <c r="Q180" s="180">
        <v>0.152</v>
      </c>
      <c r="R180" s="180">
        <f>Q180*H180</f>
        <v>35.950735999999999</v>
      </c>
      <c r="S180" s="180">
        <v>0</v>
      </c>
      <c r="T180" s="181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82" t="s">
        <v>138</v>
      </c>
      <c r="AT180" s="182" t="s">
        <v>135</v>
      </c>
      <c r="AU180" s="182" t="s">
        <v>86</v>
      </c>
      <c r="AY180" s="16" t="s">
        <v>124</v>
      </c>
      <c r="BE180" s="183">
        <f>IF(N180="základní",J180,0)</f>
        <v>0</v>
      </c>
      <c r="BF180" s="183">
        <f>IF(N180="snížená",J180,0)</f>
        <v>0</v>
      </c>
      <c r="BG180" s="183">
        <f>IF(N180="zákl. přenesená",J180,0)</f>
        <v>0</v>
      </c>
      <c r="BH180" s="183">
        <f>IF(N180="sníž. přenesená",J180,0)</f>
        <v>0</v>
      </c>
      <c r="BI180" s="183">
        <f>IF(N180="nulová",J180,0)</f>
        <v>0</v>
      </c>
      <c r="BJ180" s="16" t="s">
        <v>8</v>
      </c>
      <c r="BK180" s="183">
        <f>ROUND(I180*H180,0)</f>
        <v>0</v>
      </c>
      <c r="BL180" s="16" t="s">
        <v>131</v>
      </c>
      <c r="BM180" s="182" t="s">
        <v>356</v>
      </c>
    </row>
    <row r="181" s="13" customFormat="1">
      <c r="A181" s="13"/>
      <c r="B181" s="184"/>
      <c r="C181" s="13"/>
      <c r="D181" s="185" t="s">
        <v>133</v>
      </c>
      <c r="E181" s="186" t="s">
        <v>1</v>
      </c>
      <c r="F181" s="187" t="s">
        <v>357</v>
      </c>
      <c r="G181" s="13"/>
      <c r="H181" s="188">
        <v>236.518</v>
      </c>
      <c r="I181" s="189"/>
      <c r="J181" s="13"/>
      <c r="K181" s="13"/>
      <c r="L181" s="184"/>
      <c r="M181" s="190"/>
      <c r="N181" s="191"/>
      <c r="O181" s="191"/>
      <c r="P181" s="191"/>
      <c r="Q181" s="191"/>
      <c r="R181" s="191"/>
      <c r="S181" s="191"/>
      <c r="T181" s="19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86" t="s">
        <v>133</v>
      </c>
      <c r="AU181" s="186" t="s">
        <v>86</v>
      </c>
      <c r="AV181" s="13" t="s">
        <v>86</v>
      </c>
      <c r="AW181" s="13" t="s">
        <v>32</v>
      </c>
      <c r="AX181" s="13" t="s">
        <v>8</v>
      </c>
      <c r="AY181" s="186" t="s">
        <v>124</v>
      </c>
    </row>
    <row r="182" s="2" customFormat="1" ht="33" customHeight="1">
      <c r="A182" s="35"/>
      <c r="B182" s="169"/>
      <c r="C182" s="170" t="s">
        <v>358</v>
      </c>
      <c r="D182" s="170" t="s">
        <v>127</v>
      </c>
      <c r="E182" s="171" t="s">
        <v>359</v>
      </c>
      <c r="F182" s="172" t="s">
        <v>360</v>
      </c>
      <c r="G182" s="173" t="s">
        <v>130</v>
      </c>
      <c r="H182" s="174">
        <v>6.2000000000000002</v>
      </c>
      <c r="I182" s="175"/>
      <c r="J182" s="176">
        <f>ROUND(I182*H182,0)</f>
        <v>0</v>
      </c>
      <c r="K182" s="177"/>
      <c r="L182" s="36"/>
      <c r="M182" s="178" t="s">
        <v>1</v>
      </c>
      <c r="N182" s="179" t="s">
        <v>42</v>
      </c>
      <c r="O182" s="74"/>
      <c r="P182" s="180">
        <f>O182*H182</f>
        <v>0</v>
      </c>
      <c r="Q182" s="180">
        <v>0.10100000000000001</v>
      </c>
      <c r="R182" s="180">
        <f>Q182*H182</f>
        <v>0.62620000000000009</v>
      </c>
      <c r="S182" s="180">
        <v>0</v>
      </c>
      <c r="T182" s="181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82" t="s">
        <v>131</v>
      </c>
      <c r="AT182" s="182" t="s">
        <v>127</v>
      </c>
      <c r="AU182" s="182" t="s">
        <v>86</v>
      </c>
      <c r="AY182" s="16" t="s">
        <v>124</v>
      </c>
      <c r="BE182" s="183">
        <f>IF(N182="základní",J182,0)</f>
        <v>0</v>
      </c>
      <c r="BF182" s="183">
        <f>IF(N182="snížená",J182,0)</f>
        <v>0</v>
      </c>
      <c r="BG182" s="183">
        <f>IF(N182="zákl. přenesená",J182,0)</f>
        <v>0</v>
      </c>
      <c r="BH182" s="183">
        <f>IF(N182="sníž. přenesená",J182,0)</f>
        <v>0</v>
      </c>
      <c r="BI182" s="183">
        <f>IF(N182="nulová",J182,0)</f>
        <v>0</v>
      </c>
      <c r="BJ182" s="16" t="s">
        <v>8</v>
      </c>
      <c r="BK182" s="183">
        <f>ROUND(I182*H182,0)</f>
        <v>0</v>
      </c>
      <c r="BL182" s="16" t="s">
        <v>131</v>
      </c>
      <c r="BM182" s="182" t="s">
        <v>361</v>
      </c>
    </row>
    <row r="183" s="13" customFormat="1">
      <c r="A183" s="13"/>
      <c r="B183" s="184"/>
      <c r="C183" s="13"/>
      <c r="D183" s="185" t="s">
        <v>133</v>
      </c>
      <c r="E183" s="186" t="s">
        <v>1</v>
      </c>
      <c r="F183" s="187" t="s">
        <v>362</v>
      </c>
      <c r="G183" s="13"/>
      <c r="H183" s="188">
        <v>6.2000000000000002</v>
      </c>
      <c r="I183" s="189"/>
      <c r="J183" s="13"/>
      <c r="K183" s="13"/>
      <c r="L183" s="184"/>
      <c r="M183" s="190"/>
      <c r="N183" s="191"/>
      <c r="O183" s="191"/>
      <c r="P183" s="191"/>
      <c r="Q183" s="191"/>
      <c r="R183" s="191"/>
      <c r="S183" s="191"/>
      <c r="T183" s="19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86" t="s">
        <v>133</v>
      </c>
      <c r="AU183" s="186" t="s">
        <v>86</v>
      </c>
      <c r="AV183" s="13" t="s">
        <v>86</v>
      </c>
      <c r="AW183" s="13" t="s">
        <v>32</v>
      </c>
      <c r="AX183" s="13" t="s">
        <v>77</v>
      </c>
      <c r="AY183" s="186" t="s">
        <v>124</v>
      </c>
    </row>
    <row r="184" s="2" customFormat="1" ht="24.15" customHeight="1">
      <c r="A184" s="35"/>
      <c r="B184" s="169"/>
      <c r="C184" s="193" t="s">
        <v>363</v>
      </c>
      <c r="D184" s="193" t="s">
        <v>135</v>
      </c>
      <c r="E184" s="194" t="s">
        <v>364</v>
      </c>
      <c r="F184" s="195" t="s">
        <v>365</v>
      </c>
      <c r="G184" s="196" t="s">
        <v>130</v>
      </c>
      <c r="H184" s="197">
        <v>6.3860000000000001</v>
      </c>
      <c r="I184" s="198"/>
      <c r="J184" s="199">
        <f>ROUND(I184*H184,0)</f>
        <v>0</v>
      </c>
      <c r="K184" s="200"/>
      <c r="L184" s="201"/>
      <c r="M184" s="202" t="s">
        <v>1</v>
      </c>
      <c r="N184" s="203" t="s">
        <v>42</v>
      </c>
      <c r="O184" s="74"/>
      <c r="P184" s="180">
        <f>O184*H184</f>
        <v>0</v>
      </c>
      <c r="Q184" s="180">
        <v>0.13500000000000001</v>
      </c>
      <c r="R184" s="180">
        <f>Q184*H184</f>
        <v>0.86211000000000004</v>
      </c>
      <c r="S184" s="180">
        <v>0</v>
      </c>
      <c r="T184" s="181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82" t="s">
        <v>138</v>
      </c>
      <c r="AT184" s="182" t="s">
        <v>135</v>
      </c>
      <c r="AU184" s="182" t="s">
        <v>86</v>
      </c>
      <c r="AY184" s="16" t="s">
        <v>124</v>
      </c>
      <c r="BE184" s="183">
        <f>IF(N184="základní",J184,0)</f>
        <v>0</v>
      </c>
      <c r="BF184" s="183">
        <f>IF(N184="snížená",J184,0)</f>
        <v>0</v>
      </c>
      <c r="BG184" s="183">
        <f>IF(N184="zákl. přenesená",J184,0)</f>
        <v>0</v>
      </c>
      <c r="BH184" s="183">
        <f>IF(N184="sníž. přenesená",J184,0)</f>
        <v>0</v>
      </c>
      <c r="BI184" s="183">
        <f>IF(N184="nulová",J184,0)</f>
        <v>0</v>
      </c>
      <c r="BJ184" s="16" t="s">
        <v>8</v>
      </c>
      <c r="BK184" s="183">
        <f>ROUND(I184*H184,0)</f>
        <v>0</v>
      </c>
      <c r="BL184" s="16" t="s">
        <v>131</v>
      </c>
      <c r="BM184" s="182" t="s">
        <v>366</v>
      </c>
    </row>
    <row r="185" s="13" customFormat="1">
      <c r="A185" s="13"/>
      <c r="B185" s="184"/>
      <c r="C185" s="13"/>
      <c r="D185" s="185" t="s">
        <v>133</v>
      </c>
      <c r="E185" s="186" t="s">
        <v>1</v>
      </c>
      <c r="F185" s="187" t="s">
        <v>367</v>
      </c>
      <c r="G185" s="13"/>
      <c r="H185" s="188">
        <v>6.2000000000000002</v>
      </c>
      <c r="I185" s="189"/>
      <c r="J185" s="13"/>
      <c r="K185" s="13"/>
      <c r="L185" s="184"/>
      <c r="M185" s="190"/>
      <c r="N185" s="191"/>
      <c r="O185" s="191"/>
      <c r="P185" s="191"/>
      <c r="Q185" s="191"/>
      <c r="R185" s="191"/>
      <c r="S185" s="191"/>
      <c r="T185" s="19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86" t="s">
        <v>133</v>
      </c>
      <c r="AU185" s="186" t="s">
        <v>86</v>
      </c>
      <c r="AV185" s="13" t="s">
        <v>86</v>
      </c>
      <c r="AW185" s="13" t="s">
        <v>32</v>
      </c>
      <c r="AX185" s="13" t="s">
        <v>8</v>
      </c>
      <c r="AY185" s="186" t="s">
        <v>124</v>
      </c>
    </row>
    <row r="186" s="13" customFormat="1">
      <c r="A186" s="13"/>
      <c r="B186" s="184"/>
      <c r="C186" s="13"/>
      <c r="D186" s="185" t="s">
        <v>133</v>
      </c>
      <c r="E186" s="13"/>
      <c r="F186" s="187" t="s">
        <v>368</v>
      </c>
      <c r="G186" s="13"/>
      <c r="H186" s="188">
        <v>6.3860000000000001</v>
      </c>
      <c r="I186" s="189"/>
      <c r="J186" s="13"/>
      <c r="K186" s="13"/>
      <c r="L186" s="184"/>
      <c r="M186" s="190"/>
      <c r="N186" s="191"/>
      <c r="O186" s="191"/>
      <c r="P186" s="191"/>
      <c r="Q186" s="191"/>
      <c r="R186" s="191"/>
      <c r="S186" s="191"/>
      <c r="T186" s="19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86" t="s">
        <v>133</v>
      </c>
      <c r="AU186" s="186" t="s">
        <v>86</v>
      </c>
      <c r="AV186" s="13" t="s">
        <v>86</v>
      </c>
      <c r="AW186" s="13" t="s">
        <v>3</v>
      </c>
      <c r="AX186" s="13" t="s">
        <v>8</v>
      </c>
      <c r="AY186" s="186" t="s">
        <v>124</v>
      </c>
    </row>
    <row r="187" s="2" customFormat="1" ht="24.15" customHeight="1">
      <c r="A187" s="35"/>
      <c r="B187" s="169"/>
      <c r="C187" s="170" t="s">
        <v>369</v>
      </c>
      <c r="D187" s="170" t="s">
        <v>127</v>
      </c>
      <c r="E187" s="171" t="s">
        <v>370</v>
      </c>
      <c r="F187" s="172" t="s">
        <v>371</v>
      </c>
      <c r="G187" s="173" t="s">
        <v>130</v>
      </c>
      <c r="H187" s="174">
        <v>41.759999999999998</v>
      </c>
      <c r="I187" s="175"/>
      <c r="J187" s="176">
        <f>ROUND(I187*H187,0)</f>
        <v>0</v>
      </c>
      <c r="K187" s="177"/>
      <c r="L187" s="36"/>
      <c r="M187" s="178" t="s">
        <v>1</v>
      </c>
      <c r="N187" s="179" t="s">
        <v>42</v>
      </c>
      <c r="O187" s="74"/>
      <c r="P187" s="180">
        <f>O187*H187</f>
        <v>0</v>
      </c>
      <c r="Q187" s="180">
        <v>0.71255000000000002</v>
      </c>
      <c r="R187" s="180">
        <f>Q187*H187</f>
        <v>29.756087999999998</v>
      </c>
      <c r="S187" s="180">
        <v>0</v>
      </c>
      <c r="T187" s="181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82" t="s">
        <v>131</v>
      </c>
      <c r="AT187" s="182" t="s">
        <v>127</v>
      </c>
      <c r="AU187" s="182" t="s">
        <v>86</v>
      </c>
      <c r="AY187" s="16" t="s">
        <v>124</v>
      </c>
      <c r="BE187" s="183">
        <f>IF(N187="základní",J187,0)</f>
        <v>0</v>
      </c>
      <c r="BF187" s="183">
        <f>IF(N187="snížená",J187,0)</f>
        <v>0</v>
      </c>
      <c r="BG187" s="183">
        <f>IF(N187="zákl. přenesená",J187,0)</f>
        <v>0</v>
      </c>
      <c r="BH187" s="183">
        <f>IF(N187="sníž. přenesená",J187,0)</f>
        <v>0</v>
      </c>
      <c r="BI187" s="183">
        <f>IF(N187="nulová",J187,0)</f>
        <v>0</v>
      </c>
      <c r="BJ187" s="16" t="s">
        <v>8</v>
      </c>
      <c r="BK187" s="183">
        <f>ROUND(I187*H187,0)</f>
        <v>0</v>
      </c>
      <c r="BL187" s="16" t="s">
        <v>131</v>
      </c>
      <c r="BM187" s="182" t="s">
        <v>372</v>
      </c>
    </row>
    <row r="188" s="12" customFormat="1" ht="22.8" customHeight="1">
      <c r="A188" s="12"/>
      <c r="B188" s="156"/>
      <c r="C188" s="12"/>
      <c r="D188" s="157" t="s">
        <v>76</v>
      </c>
      <c r="E188" s="167" t="s">
        <v>138</v>
      </c>
      <c r="F188" s="167" t="s">
        <v>373</v>
      </c>
      <c r="G188" s="12"/>
      <c r="H188" s="12"/>
      <c r="I188" s="159"/>
      <c r="J188" s="168">
        <f>BK188</f>
        <v>0</v>
      </c>
      <c r="K188" s="12"/>
      <c r="L188" s="156"/>
      <c r="M188" s="161"/>
      <c r="N188" s="162"/>
      <c r="O188" s="162"/>
      <c r="P188" s="163">
        <f>SUM(P189:P202)</f>
        <v>0</v>
      </c>
      <c r="Q188" s="162"/>
      <c r="R188" s="163">
        <f>SUM(R189:R202)</f>
        <v>4.4535729999999996</v>
      </c>
      <c r="S188" s="162"/>
      <c r="T188" s="164">
        <f>SUM(T189:T202)</f>
        <v>0.59999999999999998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57" t="s">
        <v>8</v>
      </c>
      <c r="AT188" s="165" t="s">
        <v>76</v>
      </c>
      <c r="AU188" s="165" t="s">
        <v>8</v>
      </c>
      <c r="AY188" s="157" t="s">
        <v>124</v>
      </c>
      <c r="BK188" s="166">
        <f>SUM(BK189:BK202)</f>
        <v>0</v>
      </c>
    </row>
    <row r="189" s="2" customFormat="1" ht="24.15" customHeight="1">
      <c r="A189" s="35"/>
      <c r="B189" s="169"/>
      <c r="C189" s="170" t="s">
        <v>172</v>
      </c>
      <c r="D189" s="170" t="s">
        <v>127</v>
      </c>
      <c r="E189" s="171" t="s">
        <v>374</v>
      </c>
      <c r="F189" s="172" t="s">
        <v>375</v>
      </c>
      <c r="G189" s="173" t="s">
        <v>186</v>
      </c>
      <c r="H189" s="174">
        <v>41</v>
      </c>
      <c r="I189" s="175"/>
      <c r="J189" s="176">
        <f>ROUND(I189*H189,0)</f>
        <v>0</v>
      </c>
      <c r="K189" s="177"/>
      <c r="L189" s="36"/>
      <c r="M189" s="178" t="s">
        <v>1</v>
      </c>
      <c r="N189" s="179" t="s">
        <v>42</v>
      </c>
      <c r="O189" s="74"/>
      <c r="P189" s="180">
        <f>O189*H189</f>
        <v>0</v>
      </c>
      <c r="Q189" s="180">
        <v>1.0000000000000001E-05</v>
      </c>
      <c r="R189" s="180">
        <f>Q189*H189</f>
        <v>0.00041000000000000005</v>
      </c>
      <c r="S189" s="180">
        <v>0</v>
      </c>
      <c r="T189" s="181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82" t="s">
        <v>131</v>
      </c>
      <c r="AT189" s="182" t="s">
        <v>127</v>
      </c>
      <c r="AU189" s="182" t="s">
        <v>86</v>
      </c>
      <c r="AY189" s="16" t="s">
        <v>124</v>
      </c>
      <c r="BE189" s="183">
        <f>IF(N189="základní",J189,0)</f>
        <v>0</v>
      </c>
      <c r="BF189" s="183">
        <f>IF(N189="snížená",J189,0)</f>
        <v>0</v>
      </c>
      <c r="BG189" s="183">
        <f>IF(N189="zákl. přenesená",J189,0)</f>
        <v>0</v>
      </c>
      <c r="BH189" s="183">
        <f>IF(N189="sníž. přenesená",J189,0)</f>
        <v>0</v>
      </c>
      <c r="BI189" s="183">
        <f>IF(N189="nulová",J189,0)</f>
        <v>0</v>
      </c>
      <c r="BJ189" s="16" t="s">
        <v>8</v>
      </c>
      <c r="BK189" s="183">
        <f>ROUND(I189*H189,0)</f>
        <v>0</v>
      </c>
      <c r="BL189" s="16" t="s">
        <v>131</v>
      </c>
      <c r="BM189" s="182" t="s">
        <v>376</v>
      </c>
    </row>
    <row r="190" s="13" customFormat="1">
      <c r="A190" s="13"/>
      <c r="B190" s="184"/>
      <c r="C190" s="13"/>
      <c r="D190" s="185" t="s">
        <v>133</v>
      </c>
      <c r="E190" s="186" t="s">
        <v>1</v>
      </c>
      <c r="F190" s="187" t="s">
        <v>377</v>
      </c>
      <c r="G190" s="13"/>
      <c r="H190" s="188">
        <v>41</v>
      </c>
      <c r="I190" s="189"/>
      <c r="J190" s="13"/>
      <c r="K190" s="13"/>
      <c r="L190" s="184"/>
      <c r="M190" s="190"/>
      <c r="N190" s="191"/>
      <c r="O190" s="191"/>
      <c r="P190" s="191"/>
      <c r="Q190" s="191"/>
      <c r="R190" s="191"/>
      <c r="S190" s="191"/>
      <c r="T190" s="19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86" t="s">
        <v>133</v>
      </c>
      <c r="AU190" s="186" t="s">
        <v>86</v>
      </c>
      <c r="AV190" s="13" t="s">
        <v>86</v>
      </c>
      <c r="AW190" s="13" t="s">
        <v>32</v>
      </c>
      <c r="AX190" s="13" t="s">
        <v>77</v>
      </c>
      <c r="AY190" s="186" t="s">
        <v>124</v>
      </c>
    </row>
    <row r="191" s="2" customFormat="1" ht="24.15" customHeight="1">
      <c r="A191" s="35"/>
      <c r="B191" s="169"/>
      <c r="C191" s="193" t="s">
        <v>378</v>
      </c>
      <c r="D191" s="193" t="s">
        <v>135</v>
      </c>
      <c r="E191" s="194" t="s">
        <v>379</v>
      </c>
      <c r="F191" s="195" t="s">
        <v>380</v>
      </c>
      <c r="G191" s="196" t="s">
        <v>186</v>
      </c>
      <c r="H191" s="197">
        <v>43.049999999999997</v>
      </c>
      <c r="I191" s="198"/>
      <c r="J191" s="199">
        <f>ROUND(I191*H191,0)</f>
        <v>0</v>
      </c>
      <c r="K191" s="200"/>
      <c r="L191" s="201"/>
      <c r="M191" s="202" t="s">
        <v>1</v>
      </c>
      <c r="N191" s="203" t="s">
        <v>42</v>
      </c>
      <c r="O191" s="74"/>
      <c r="P191" s="180">
        <f>O191*H191</f>
        <v>0</v>
      </c>
      <c r="Q191" s="180">
        <v>0.0020600000000000002</v>
      </c>
      <c r="R191" s="180">
        <f>Q191*H191</f>
        <v>0.088682999999999998</v>
      </c>
      <c r="S191" s="180">
        <v>0</v>
      </c>
      <c r="T191" s="181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82" t="s">
        <v>138</v>
      </c>
      <c r="AT191" s="182" t="s">
        <v>135</v>
      </c>
      <c r="AU191" s="182" t="s">
        <v>86</v>
      </c>
      <c r="AY191" s="16" t="s">
        <v>124</v>
      </c>
      <c r="BE191" s="183">
        <f>IF(N191="základní",J191,0)</f>
        <v>0</v>
      </c>
      <c r="BF191" s="183">
        <f>IF(N191="snížená",J191,0)</f>
        <v>0</v>
      </c>
      <c r="BG191" s="183">
        <f>IF(N191="zákl. přenesená",J191,0)</f>
        <v>0</v>
      </c>
      <c r="BH191" s="183">
        <f>IF(N191="sníž. přenesená",J191,0)</f>
        <v>0</v>
      </c>
      <c r="BI191" s="183">
        <f>IF(N191="nulová",J191,0)</f>
        <v>0</v>
      </c>
      <c r="BJ191" s="16" t="s">
        <v>8</v>
      </c>
      <c r="BK191" s="183">
        <f>ROUND(I191*H191,0)</f>
        <v>0</v>
      </c>
      <c r="BL191" s="16" t="s">
        <v>131</v>
      </c>
      <c r="BM191" s="182" t="s">
        <v>381</v>
      </c>
    </row>
    <row r="192" s="13" customFormat="1">
      <c r="A192" s="13"/>
      <c r="B192" s="184"/>
      <c r="C192" s="13"/>
      <c r="D192" s="185" t="s">
        <v>133</v>
      </c>
      <c r="E192" s="186" t="s">
        <v>1</v>
      </c>
      <c r="F192" s="187" t="s">
        <v>382</v>
      </c>
      <c r="G192" s="13"/>
      <c r="H192" s="188">
        <v>43.049999999999997</v>
      </c>
      <c r="I192" s="189"/>
      <c r="J192" s="13"/>
      <c r="K192" s="13"/>
      <c r="L192" s="184"/>
      <c r="M192" s="190"/>
      <c r="N192" s="191"/>
      <c r="O192" s="191"/>
      <c r="P192" s="191"/>
      <c r="Q192" s="191"/>
      <c r="R192" s="191"/>
      <c r="S192" s="191"/>
      <c r="T192" s="19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86" t="s">
        <v>133</v>
      </c>
      <c r="AU192" s="186" t="s">
        <v>86</v>
      </c>
      <c r="AV192" s="13" t="s">
        <v>86</v>
      </c>
      <c r="AW192" s="13" t="s">
        <v>32</v>
      </c>
      <c r="AX192" s="13" t="s">
        <v>77</v>
      </c>
      <c r="AY192" s="186" t="s">
        <v>124</v>
      </c>
    </row>
    <row r="193" s="2" customFormat="1" ht="24.15" customHeight="1">
      <c r="A193" s="35"/>
      <c r="B193" s="169"/>
      <c r="C193" s="170" t="s">
        <v>383</v>
      </c>
      <c r="D193" s="170" t="s">
        <v>127</v>
      </c>
      <c r="E193" s="171" t="s">
        <v>384</v>
      </c>
      <c r="F193" s="172" t="s">
        <v>385</v>
      </c>
      <c r="G193" s="173" t="s">
        <v>308</v>
      </c>
      <c r="H193" s="174">
        <v>3</v>
      </c>
      <c r="I193" s="175"/>
      <c r="J193" s="176">
        <f>ROUND(I193*H193,0)</f>
        <v>0</v>
      </c>
      <c r="K193" s="177"/>
      <c r="L193" s="36"/>
      <c r="M193" s="178" t="s">
        <v>1</v>
      </c>
      <c r="N193" s="179" t="s">
        <v>42</v>
      </c>
      <c r="O193" s="74"/>
      <c r="P193" s="180">
        <f>O193*H193</f>
        <v>0</v>
      </c>
      <c r="Q193" s="180">
        <v>0.12526000000000001</v>
      </c>
      <c r="R193" s="180">
        <f>Q193*H193</f>
        <v>0.37578</v>
      </c>
      <c r="S193" s="180">
        <v>0</v>
      </c>
      <c r="T193" s="181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82" t="s">
        <v>131</v>
      </c>
      <c r="AT193" s="182" t="s">
        <v>127</v>
      </c>
      <c r="AU193" s="182" t="s">
        <v>86</v>
      </c>
      <c r="AY193" s="16" t="s">
        <v>124</v>
      </c>
      <c r="BE193" s="183">
        <f>IF(N193="základní",J193,0)</f>
        <v>0</v>
      </c>
      <c r="BF193" s="183">
        <f>IF(N193="snížená",J193,0)</f>
        <v>0</v>
      </c>
      <c r="BG193" s="183">
        <f>IF(N193="zákl. přenesená",J193,0)</f>
        <v>0</v>
      </c>
      <c r="BH193" s="183">
        <f>IF(N193="sníž. přenesená",J193,0)</f>
        <v>0</v>
      </c>
      <c r="BI193" s="183">
        <f>IF(N193="nulová",J193,0)</f>
        <v>0</v>
      </c>
      <c r="BJ193" s="16" t="s">
        <v>8</v>
      </c>
      <c r="BK193" s="183">
        <f>ROUND(I193*H193,0)</f>
        <v>0</v>
      </c>
      <c r="BL193" s="16" t="s">
        <v>131</v>
      </c>
      <c r="BM193" s="182" t="s">
        <v>386</v>
      </c>
    </row>
    <row r="194" s="2" customFormat="1" ht="21.75" customHeight="1">
      <c r="A194" s="35"/>
      <c r="B194" s="169"/>
      <c r="C194" s="193" t="s">
        <v>387</v>
      </c>
      <c r="D194" s="193" t="s">
        <v>135</v>
      </c>
      <c r="E194" s="194" t="s">
        <v>388</v>
      </c>
      <c r="F194" s="195" t="s">
        <v>389</v>
      </c>
      <c r="G194" s="196" t="s">
        <v>308</v>
      </c>
      <c r="H194" s="197">
        <v>3</v>
      </c>
      <c r="I194" s="198"/>
      <c r="J194" s="199">
        <f>ROUND(I194*H194,0)</f>
        <v>0</v>
      </c>
      <c r="K194" s="200"/>
      <c r="L194" s="201"/>
      <c r="M194" s="202" t="s">
        <v>1</v>
      </c>
      <c r="N194" s="203" t="s">
        <v>42</v>
      </c>
      <c r="O194" s="74"/>
      <c r="P194" s="180">
        <f>O194*H194</f>
        <v>0</v>
      </c>
      <c r="Q194" s="180">
        <v>0.17499999999999999</v>
      </c>
      <c r="R194" s="180">
        <f>Q194*H194</f>
        <v>0.52499999999999991</v>
      </c>
      <c r="S194" s="180">
        <v>0</v>
      </c>
      <c r="T194" s="181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82" t="s">
        <v>138</v>
      </c>
      <c r="AT194" s="182" t="s">
        <v>135</v>
      </c>
      <c r="AU194" s="182" t="s">
        <v>86</v>
      </c>
      <c r="AY194" s="16" t="s">
        <v>124</v>
      </c>
      <c r="BE194" s="183">
        <f>IF(N194="základní",J194,0)</f>
        <v>0</v>
      </c>
      <c r="BF194" s="183">
        <f>IF(N194="snížená",J194,0)</f>
        <v>0</v>
      </c>
      <c r="BG194" s="183">
        <f>IF(N194="zákl. přenesená",J194,0)</f>
        <v>0</v>
      </c>
      <c r="BH194" s="183">
        <f>IF(N194="sníž. přenesená",J194,0)</f>
        <v>0</v>
      </c>
      <c r="BI194" s="183">
        <f>IF(N194="nulová",J194,0)</f>
        <v>0</v>
      </c>
      <c r="BJ194" s="16" t="s">
        <v>8</v>
      </c>
      <c r="BK194" s="183">
        <f>ROUND(I194*H194,0)</f>
        <v>0</v>
      </c>
      <c r="BL194" s="16" t="s">
        <v>131</v>
      </c>
      <c r="BM194" s="182" t="s">
        <v>390</v>
      </c>
    </row>
    <row r="195" s="2" customFormat="1" ht="24.15" customHeight="1">
      <c r="A195" s="35"/>
      <c r="B195" s="169"/>
      <c r="C195" s="170" t="s">
        <v>391</v>
      </c>
      <c r="D195" s="170" t="s">
        <v>127</v>
      </c>
      <c r="E195" s="171" t="s">
        <v>392</v>
      </c>
      <c r="F195" s="172" t="s">
        <v>393</v>
      </c>
      <c r="G195" s="173" t="s">
        <v>308</v>
      </c>
      <c r="H195" s="174">
        <v>3</v>
      </c>
      <c r="I195" s="175"/>
      <c r="J195" s="176">
        <f>ROUND(I195*H195,0)</f>
        <v>0</v>
      </c>
      <c r="K195" s="177"/>
      <c r="L195" s="36"/>
      <c r="M195" s="178" t="s">
        <v>1</v>
      </c>
      <c r="N195" s="179" t="s">
        <v>42</v>
      </c>
      <c r="O195" s="74"/>
      <c r="P195" s="180">
        <f>O195*H195</f>
        <v>0</v>
      </c>
      <c r="Q195" s="180">
        <v>0.030759999999999999</v>
      </c>
      <c r="R195" s="180">
        <f>Q195*H195</f>
        <v>0.092280000000000001</v>
      </c>
      <c r="S195" s="180">
        <v>0</v>
      </c>
      <c r="T195" s="181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82" t="s">
        <v>131</v>
      </c>
      <c r="AT195" s="182" t="s">
        <v>127</v>
      </c>
      <c r="AU195" s="182" t="s">
        <v>86</v>
      </c>
      <c r="AY195" s="16" t="s">
        <v>124</v>
      </c>
      <c r="BE195" s="183">
        <f>IF(N195="základní",J195,0)</f>
        <v>0</v>
      </c>
      <c r="BF195" s="183">
        <f>IF(N195="snížená",J195,0)</f>
        <v>0</v>
      </c>
      <c r="BG195" s="183">
        <f>IF(N195="zákl. přenesená",J195,0)</f>
        <v>0</v>
      </c>
      <c r="BH195" s="183">
        <f>IF(N195="sníž. přenesená",J195,0)</f>
        <v>0</v>
      </c>
      <c r="BI195" s="183">
        <f>IF(N195="nulová",J195,0)</f>
        <v>0</v>
      </c>
      <c r="BJ195" s="16" t="s">
        <v>8</v>
      </c>
      <c r="BK195" s="183">
        <f>ROUND(I195*H195,0)</f>
        <v>0</v>
      </c>
      <c r="BL195" s="16" t="s">
        <v>131</v>
      </c>
      <c r="BM195" s="182" t="s">
        <v>394</v>
      </c>
    </row>
    <row r="196" s="2" customFormat="1" ht="24.15" customHeight="1">
      <c r="A196" s="35"/>
      <c r="B196" s="169"/>
      <c r="C196" s="193" t="s">
        <v>395</v>
      </c>
      <c r="D196" s="193" t="s">
        <v>135</v>
      </c>
      <c r="E196" s="194" t="s">
        <v>396</v>
      </c>
      <c r="F196" s="195" t="s">
        <v>397</v>
      </c>
      <c r="G196" s="196" t="s">
        <v>308</v>
      </c>
      <c r="H196" s="197">
        <v>3</v>
      </c>
      <c r="I196" s="198"/>
      <c r="J196" s="199">
        <f>ROUND(I196*H196,0)</f>
        <v>0</v>
      </c>
      <c r="K196" s="200"/>
      <c r="L196" s="201"/>
      <c r="M196" s="202" t="s">
        <v>1</v>
      </c>
      <c r="N196" s="203" t="s">
        <v>42</v>
      </c>
      <c r="O196" s="74"/>
      <c r="P196" s="180">
        <f>O196*H196</f>
        <v>0</v>
      </c>
      <c r="Q196" s="180">
        <v>0.070000000000000007</v>
      </c>
      <c r="R196" s="180">
        <f>Q196*H196</f>
        <v>0.21000000000000002</v>
      </c>
      <c r="S196" s="180">
        <v>0</v>
      </c>
      <c r="T196" s="181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82" t="s">
        <v>138</v>
      </c>
      <c r="AT196" s="182" t="s">
        <v>135</v>
      </c>
      <c r="AU196" s="182" t="s">
        <v>86</v>
      </c>
      <c r="AY196" s="16" t="s">
        <v>124</v>
      </c>
      <c r="BE196" s="183">
        <f>IF(N196="základní",J196,0)</f>
        <v>0</v>
      </c>
      <c r="BF196" s="183">
        <f>IF(N196="snížená",J196,0)</f>
        <v>0</v>
      </c>
      <c r="BG196" s="183">
        <f>IF(N196="zákl. přenesená",J196,0)</f>
        <v>0</v>
      </c>
      <c r="BH196" s="183">
        <f>IF(N196="sníž. přenesená",J196,0)</f>
        <v>0</v>
      </c>
      <c r="BI196" s="183">
        <f>IF(N196="nulová",J196,0)</f>
        <v>0</v>
      </c>
      <c r="BJ196" s="16" t="s">
        <v>8</v>
      </c>
      <c r="BK196" s="183">
        <f>ROUND(I196*H196,0)</f>
        <v>0</v>
      </c>
      <c r="BL196" s="16" t="s">
        <v>131</v>
      </c>
      <c r="BM196" s="182" t="s">
        <v>398</v>
      </c>
    </row>
    <row r="197" s="2" customFormat="1" ht="24.15" customHeight="1">
      <c r="A197" s="35"/>
      <c r="B197" s="169"/>
      <c r="C197" s="170" t="s">
        <v>399</v>
      </c>
      <c r="D197" s="170" t="s">
        <v>127</v>
      </c>
      <c r="E197" s="171" t="s">
        <v>400</v>
      </c>
      <c r="F197" s="172" t="s">
        <v>401</v>
      </c>
      <c r="G197" s="173" t="s">
        <v>308</v>
      </c>
      <c r="H197" s="174">
        <v>3</v>
      </c>
      <c r="I197" s="175"/>
      <c r="J197" s="176">
        <f>ROUND(I197*H197,0)</f>
        <v>0</v>
      </c>
      <c r="K197" s="177"/>
      <c r="L197" s="36"/>
      <c r="M197" s="178" t="s">
        <v>1</v>
      </c>
      <c r="N197" s="179" t="s">
        <v>42</v>
      </c>
      <c r="O197" s="74"/>
      <c r="P197" s="180">
        <f>O197*H197</f>
        <v>0</v>
      </c>
      <c r="Q197" s="180">
        <v>0.030759999999999999</v>
      </c>
      <c r="R197" s="180">
        <f>Q197*H197</f>
        <v>0.092280000000000001</v>
      </c>
      <c r="S197" s="180">
        <v>0</v>
      </c>
      <c r="T197" s="181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82" t="s">
        <v>131</v>
      </c>
      <c r="AT197" s="182" t="s">
        <v>127</v>
      </c>
      <c r="AU197" s="182" t="s">
        <v>86</v>
      </c>
      <c r="AY197" s="16" t="s">
        <v>124</v>
      </c>
      <c r="BE197" s="183">
        <f>IF(N197="základní",J197,0)</f>
        <v>0</v>
      </c>
      <c r="BF197" s="183">
        <f>IF(N197="snížená",J197,0)</f>
        <v>0</v>
      </c>
      <c r="BG197" s="183">
        <f>IF(N197="zákl. přenesená",J197,0)</f>
        <v>0</v>
      </c>
      <c r="BH197" s="183">
        <f>IF(N197="sníž. přenesená",J197,0)</f>
        <v>0</v>
      </c>
      <c r="BI197" s="183">
        <f>IF(N197="nulová",J197,0)</f>
        <v>0</v>
      </c>
      <c r="BJ197" s="16" t="s">
        <v>8</v>
      </c>
      <c r="BK197" s="183">
        <f>ROUND(I197*H197,0)</f>
        <v>0</v>
      </c>
      <c r="BL197" s="16" t="s">
        <v>131</v>
      </c>
      <c r="BM197" s="182" t="s">
        <v>402</v>
      </c>
    </row>
    <row r="198" s="2" customFormat="1" ht="33" customHeight="1">
      <c r="A198" s="35"/>
      <c r="B198" s="169"/>
      <c r="C198" s="193" t="s">
        <v>403</v>
      </c>
      <c r="D198" s="193" t="s">
        <v>135</v>
      </c>
      <c r="E198" s="194" t="s">
        <v>404</v>
      </c>
      <c r="F198" s="195" t="s">
        <v>405</v>
      </c>
      <c r="G198" s="196" t="s">
        <v>308</v>
      </c>
      <c r="H198" s="197">
        <v>3</v>
      </c>
      <c r="I198" s="198"/>
      <c r="J198" s="199">
        <f>ROUND(I198*H198,0)</f>
        <v>0</v>
      </c>
      <c r="K198" s="200"/>
      <c r="L198" s="201"/>
      <c r="M198" s="202" t="s">
        <v>1</v>
      </c>
      <c r="N198" s="203" t="s">
        <v>42</v>
      </c>
      <c r="O198" s="74"/>
      <c r="P198" s="180">
        <f>O198*H198</f>
        <v>0</v>
      </c>
      <c r="Q198" s="180">
        <v>0.34999999999999998</v>
      </c>
      <c r="R198" s="180">
        <f>Q198*H198</f>
        <v>1.0499999999999998</v>
      </c>
      <c r="S198" s="180">
        <v>0</v>
      </c>
      <c r="T198" s="181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82" t="s">
        <v>138</v>
      </c>
      <c r="AT198" s="182" t="s">
        <v>135</v>
      </c>
      <c r="AU198" s="182" t="s">
        <v>86</v>
      </c>
      <c r="AY198" s="16" t="s">
        <v>124</v>
      </c>
      <c r="BE198" s="183">
        <f>IF(N198="základní",J198,0)</f>
        <v>0</v>
      </c>
      <c r="BF198" s="183">
        <f>IF(N198="snížená",J198,0)</f>
        <v>0</v>
      </c>
      <c r="BG198" s="183">
        <f>IF(N198="zákl. přenesená",J198,0)</f>
        <v>0</v>
      </c>
      <c r="BH198" s="183">
        <f>IF(N198="sníž. přenesená",J198,0)</f>
        <v>0</v>
      </c>
      <c r="BI198" s="183">
        <f>IF(N198="nulová",J198,0)</f>
        <v>0</v>
      </c>
      <c r="BJ198" s="16" t="s">
        <v>8</v>
      </c>
      <c r="BK198" s="183">
        <f>ROUND(I198*H198,0)</f>
        <v>0</v>
      </c>
      <c r="BL198" s="16" t="s">
        <v>131</v>
      </c>
      <c r="BM198" s="182" t="s">
        <v>406</v>
      </c>
    </row>
    <row r="199" s="2" customFormat="1" ht="24.15" customHeight="1">
      <c r="A199" s="35"/>
      <c r="B199" s="169"/>
      <c r="C199" s="170" t="s">
        <v>407</v>
      </c>
      <c r="D199" s="170" t="s">
        <v>127</v>
      </c>
      <c r="E199" s="171" t="s">
        <v>408</v>
      </c>
      <c r="F199" s="172" t="s">
        <v>409</v>
      </c>
      <c r="G199" s="173" t="s">
        <v>308</v>
      </c>
      <c r="H199" s="174">
        <v>2</v>
      </c>
      <c r="I199" s="175"/>
      <c r="J199" s="176">
        <f>ROUND(I199*H199,0)</f>
        <v>0</v>
      </c>
      <c r="K199" s="177"/>
      <c r="L199" s="36"/>
      <c r="M199" s="178" t="s">
        <v>1</v>
      </c>
      <c r="N199" s="179" t="s">
        <v>42</v>
      </c>
      <c r="O199" s="74"/>
      <c r="P199" s="180">
        <f>O199*H199</f>
        <v>0</v>
      </c>
      <c r="Q199" s="180">
        <v>0.53325999999999996</v>
      </c>
      <c r="R199" s="180">
        <f>Q199*H199</f>
        <v>1.0665199999999999</v>
      </c>
      <c r="S199" s="180">
        <v>0.29999999999999999</v>
      </c>
      <c r="T199" s="181">
        <f>S199*H199</f>
        <v>0.59999999999999998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82" t="s">
        <v>131</v>
      </c>
      <c r="AT199" s="182" t="s">
        <v>127</v>
      </c>
      <c r="AU199" s="182" t="s">
        <v>86</v>
      </c>
      <c r="AY199" s="16" t="s">
        <v>124</v>
      </c>
      <c r="BE199" s="183">
        <f>IF(N199="základní",J199,0)</f>
        <v>0</v>
      </c>
      <c r="BF199" s="183">
        <f>IF(N199="snížená",J199,0)</f>
        <v>0</v>
      </c>
      <c r="BG199" s="183">
        <f>IF(N199="zákl. přenesená",J199,0)</f>
        <v>0</v>
      </c>
      <c r="BH199" s="183">
        <f>IF(N199="sníž. přenesená",J199,0)</f>
        <v>0</v>
      </c>
      <c r="BI199" s="183">
        <f>IF(N199="nulová",J199,0)</f>
        <v>0</v>
      </c>
      <c r="BJ199" s="16" t="s">
        <v>8</v>
      </c>
      <c r="BK199" s="183">
        <f>ROUND(I199*H199,0)</f>
        <v>0</v>
      </c>
      <c r="BL199" s="16" t="s">
        <v>131</v>
      </c>
      <c r="BM199" s="182" t="s">
        <v>410</v>
      </c>
    </row>
    <row r="200" s="2" customFormat="1" ht="24.15" customHeight="1">
      <c r="A200" s="35"/>
      <c r="B200" s="169"/>
      <c r="C200" s="170" t="s">
        <v>411</v>
      </c>
      <c r="D200" s="170" t="s">
        <v>127</v>
      </c>
      <c r="E200" s="171" t="s">
        <v>412</v>
      </c>
      <c r="F200" s="172" t="s">
        <v>413</v>
      </c>
      <c r="G200" s="173" t="s">
        <v>308</v>
      </c>
      <c r="H200" s="174">
        <v>3</v>
      </c>
      <c r="I200" s="175"/>
      <c r="J200" s="176">
        <f>ROUND(I200*H200,0)</f>
        <v>0</v>
      </c>
      <c r="K200" s="177"/>
      <c r="L200" s="36"/>
      <c r="M200" s="178" t="s">
        <v>1</v>
      </c>
      <c r="N200" s="179" t="s">
        <v>42</v>
      </c>
      <c r="O200" s="74"/>
      <c r="P200" s="180">
        <f>O200*H200</f>
        <v>0</v>
      </c>
      <c r="Q200" s="180">
        <v>0.21734000000000001</v>
      </c>
      <c r="R200" s="180">
        <f>Q200*H200</f>
        <v>0.65202000000000004</v>
      </c>
      <c r="S200" s="180">
        <v>0</v>
      </c>
      <c r="T200" s="181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82" t="s">
        <v>131</v>
      </c>
      <c r="AT200" s="182" t="s">
        <v>127</v>
      </c>
      <c r="AU200" s="182" t="s">
        <v>86</v>
      </c>
      <c r="AY200" s="16" t="s">
        <v>124</v>
      </c>
      <c r="BE200" s="183">
        <f>IF(N200="základní",J200,0)</f>
        <v>0</v>
      </c>
      <c r="BF200" s="183">
        <f>IF(N200="snížená",J200,0)</f>
        <v>0</v>
      </c>
      <c r="BG200" s="183">
        <f>IF(N200="zákl. přenesená",J200,0)</f>
        <v>0</v>
      </c>
      <c r="BH200" s="183">
        <f>IF(N200="sníž. přenesená",J200,0)</f>
        <v>0</v>
      </c>
      <c r="BI200" s="183">
        <f>IF(N200="nulová",J200,0)</f>
        <v>0</v>
      </c>
      <c r="BJ200" s="16" t="s">
        <v>8</v>
      </c>
      <c r="BK200" s="183">
        <f>ROUND(I200*H200,0)</f>
        <v>0</v>
      </c>
      <c r="BL200" s="16" t="s">
        <v>131</v>
      </c>
      <c r="BM200" s="182" t="s">
        <v>414</v>
      </c>
    </row>
    <row r="201" s="2" customFormat="1" ht="24.15" customHeight="1">
      <c r="A201" s="35"/>
      <c r="B201" s="169"/>
      <c r="C201" s="193" t="s">
        <v>415</v>
      </c>
      <c r="D201" s="193" t="s">
        <v>135</v>
      </c>
      <c r="E201" s="194" t="s">
        <v>416</v>
      </c>
      <c r="F201" s="195" t="s">
        <v>417</v>
      </c>
      <c r="G201" s="196" t="s">
        <v>308</v>
      </c>
      <c r="H201" s="197">
        <v>3</v>
      </c>
      <c r="I201" s="198"/>
      <c r="J201" s="199">
        <f>ROUND(I201*H201,0)</f>
        <v>0</v>
      </c>
      <c r="K201" s="200"/>
      <c r="L201" s="201"/>
      <c r="M201" s="202" t="s">
        <v>1</v>
      </c>
      <c r="N201" s="203" t="s">
        <v>42</v>
      </c>
      <c r="O201" s="74"/>
      <c r="P201" s="180">
        <f>O201*H201</f>
        <v>0</v>
      </c>
      <c r="Q201" s="180">
        <v>0.092999999999999999</v>
      </c>
      <c r="R201" s="180">
        <f>Q201*H201</f>
        <v>0.27900000000000003</v>
      </c>
      <c r="S201" s="180">
        <v>0</v>
      </c>
      <c r="T201" s="181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82" t="s">
        <v>138</v>
      </c>
      <c r="AT201" s="182" t="s">
        <v>135</v>
      </c>
      <c r="AU201" s="182" t="s">
        <v>86</v>
      </c>
      <c r="AY201" s="16" t="s">
        <v>124</v>
      </c>
      <c r="BE201" s="183">
        <f>IF(N201="základní",J201,0)</f>
        <v>0</v>
      </c>
      <c r="BF201" s="183">
        <f>IF(N201="snížená",J201,0)</f>
        <v>0</v>
      </c>
      <c r="BG201" s="183">
        <f>IF(N201="zákl. přenesená",J201,0)</f>
        <v>0</v>
      </c>
      <c r="BH201" s="183">
        <f>IF(N201="sníž. přenesená",J201,0)</f>
        <v>0</v>
      </c>
      <c r="BI201" s="183">
        <f>IF(N201="nulová",J201,0)</f>
        <v>0</v>
      </c>
      <c r="BJ201" s="16" t="s">
        <v>8</v>
      </c>
      <c r="BK201" s="183">
        <f>ROUND(I201*H201,0)</f>
        <v>0</v>
      </c>
      <c r="BL201" s="16" t="s">
        <v>131</v>
      </c>
      <c r="BM201" s="182" t="s">
        <v>418</v>
      </c>
    </row>
    <row r="202" s="2" customFormat="1" ht="16.5" customHeight="1">
      <c r="A202" s="35"/>
      <c r="B202" s="169"/>
      <c r="C202" s="193" t="s">
        <v>419</v>
      </c>
      <c r="D202" s="193" t="s">
        <v>135</v>
      </c>
      <c r="E202" s="194" t="s">
        <v>420</v>
      </c>
      <c r="F202" s="195" t="s">
        <v>421</v>
      </c>
      <c r="G202" s="196" t="s">
        <v>308</v>
      </c>
      <c r="H202" s="197">
        <v>3</v>
      </c>
      <c r="I202" s="198"/>
      <c r="J202" s="199">
        <f>ROUND(I202*H202,0)</f>
        <v>0</v>
      </c>
      <c r="K202" s="200"/>
      <c r="L202" s="201"/>
      <c r="M202" s="202" t="s">
        <v>1</v>
      </c>
      <c r="N202" s="203" t="s">
        <v>42</v>
      </c>
      <c r="O202" s="74"/>
      <c r="P202" s="180">
        <f>O202*H202</f>
        <v>0</v>
      </c>
      <c r="Q202" s="180">
        <v>0.0071999999999999998</v>
      </c>
      <c r="R202" s="180">
        <f>Q202*H202</f>
        <v>0.021600000000000001</v>
      </c>
      <c r="S202" s="180">
        <v>0</v>
      </c>
      <c r="T202" s="181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82" t="s">
        <v>138</v>
      </c>
      <c r="AT202" s="182" t="s">
        <v>135</v>
      </c>
      <c r="AU202" s="182" t="s">
        <v>86</v>
      </c>
      <c r="AY202" s="16" t="s">
        <v>124</v>
      </c>
      <c r="BE202" s="183">
        <f>IF(N202="základní",J202,0)</f>
        <v>0</v>
      </c>
      <c r="BF202" s="183">
        <f>IF(N202="snížená",J202,0)</f>
        <v>0</v>
      </c>
      <c r="BG202" s="183">
        <f>IF(N202="zákl. přenesená",J202,0)</f>
        <v>0</v>
      </c>
      <c r="BH202" s="183">
        <f>IF(N202="sníž. přenesená",J202,0)</f>
        <v>0</v>
      </c>
      <c r="BI202" s="183">
        <f>IF(N202="nulová",J202,0)</f>
        <v>0</v>
      </c>
      <c r="BJ202" s="16" t="s">
        <v>8</v>
      </c>
      <c r="BK202" s="183">
        <f>ROUND(I202*H202,0)</f>
        <v>0</v>
      </c>
      <c r="BL202" s="16" t="s">
        <v>131</v>
      </c>
      <c r="BM202" s="182" t="s">
        <v>422</v>
      </c>
    </row>
    <row r="203" s="12" customFormat="1" ht="22.8" customHeight="1">
      <c r="A203" s="12"/>
      <c r="B203" s="156"/>
      <c r="C203" s="12"/>
      <c r="D203" s="157" t="s">
        <v>76</v>
      </c>
      <c r="E203" s="167" t="s">
        <v>179</v>
      </c>
      <c r="F203" s="167" t="s">
        <v>423</v>
      </c>
      <c r="G203" s="12"/>
      <c r="H203" s="12"/>
      <c r="I203" s="159"/>
      <c r="J203" s="168">
        <f>BK203</f>
        <v>0</v>
      </c>
      <c r="K203" s="12"/>
      <c r="L203" s="156"/>
      <c r="M203" s="161"/>
      <c r="N203" s="162"/>
      <c r="O203" s="162"/>
      <c r="P203" s="163">
        <f>SUM(P204:P209)</f>
        <v>0</v>
      </c>
      <c r="Q203" s="162"/>
      <c r="R203" s="163">
        <f>SUM(R204:R209)</f>
        <v>14.449121439999999</v>
      </c>
      <c r="S203" s="162"/>
      <c r="T203" s="164">
        <f>SUM(T204:T209)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57" t="s">
        <v>8</v>
      </c>
      <c r="AT203" s="165" t="s">
        <v>76</v>
      </c>
      <c r="AU203" s="165" t="s">
        <v>8</v>
      </c>
      <c r="AY203" s="157" t="s">
        <v>124</v>
      </c>
      <c r="BK203" s="166">
        <f>SUM(BK204:BK209)</f>
        <v>0</v>
      </c>
    </row>
    <row r="204" s="2" customFormat="1" ht="33" customHeight="1">
      <c r="A204" s="35"/>
      <c r="B204" s="169"/>
      <c r="C204" s="170" t="s">
        <v>424</v>
      </c>
      <c r="D204" s="170" t="s">
        <v>127</v>
      </c>
      <c r="E204" s="171" t="s">
        <v>425</v>
      </c>
      <c r="F204" s="172" t="s">
        <v>426</v>
      </c>
      <c r="G204" s="173" t="s">
        <v>186</v>
      </c>
      <c r="H204" s="174">
        <v>73.099999999999994</v>
      </c>
      <c r="I204" s="175"/>
      <c r="J204" s="176">
        <f>ROUND(I204*H204,0)</f>
        <v>0</v>
      </c>
      <c r="K204" s="177"/>
      <c r="L204" s="36"/>
      <c r="M204" s="178" t="s">
        <v>1</v>
      </c>
      <c r="N204" s="179" t="s">
        <v>42</v>
      </c>
      <c r="O204" s="74"/>
      <c r="P204" s="180">
        <f>O204*H204</f>
        <v>0</v>
      </c>
      <c r="Q204" s="180">
        <v>0.14041999999999999</v>
      </c>
      <c r="R204" s="180">
        <f>Q204*H204</f>
        <v>10.264701999999998</v>
      </c>
      <c r="S204" s="180">
        <v>0</v>
      </c>
      <c r="T204" s="181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82" t="s">
        <v>131</v>
      </c>
      <c r="AT204" s="182" t="s">
        <v>127</v>
      </c>
      <c r="AU204" s="182" t="s">
        <v>86</v>
      </c>
      <c r="AY204" s="16" t="s">
        <v>124</v>
      </c>
      <c r="BE204" s="183">
        <f>IF(N204="základní",J204,0)</f>
        <v>0</v>
      </c>
      <c r="BF204" s="183">
        <f>IF(N204="snížená",J204,0)</f>
        <v>0</v>
      </c>
      <c r="BG204" s="183">
        <f>IF(N204="zákl. přenesená",J204,0)</f>
        <v>0</v>
      </c>
      <c r="BH204" s="183">
        <f>IF(N204="sníž. přenesená",J204,0)</f>
        <v>0</v>
      </c>
      <c r="BI204" s="183">
        <f>IF(N204="nulová",J204,0)</f>
        <v>0</v>
      </c>
      <c r="BJ204" s="16" t="s">
        <v>8</v>
      </c>
      <c r="BK204" s="183">
        <f>ROUND(I204*H204,0)</f>
        <v>0</v>
      </c>
      <c r="BL204" s="16" t="s">
        <v>131</v>
      </c>
      <c r="BM204" s="182" t="s">
        <v>427</v>
      </c>
    </row>
    <row r="205" s="13" customFormat="1">
      <c r="A205" s="13"/>
      <c r="B205" s="184"/>
      <c r="C205" s="13"/>
      <c r="D205" s="185" t="s">
        <v>133</v>
      </c>
      <c r="E205" s="186" t="s">
        <v>1</v>
      </c>
      <c r="F205" s="187" t="s">
        <v>428</v>
      </c>
      <c r="G205" s="13"/>
      <c r="H205" s="188">
        <v>73.099999999999994</v>
      </c>
      <c r="I205" s="189"/>
      <c r="J205" s="13"/>
      <c r="K205" s="13"/>
      <c r="L205" s="184"/>
      <c r="M205" s="190"/>
      <c r="N205" s="191"/>
      <c r="O205" s="191"/>
      <c r="P205" s="191"/>
      <c r="Q205" s="191"/>
      <c r="R205" s="191"/>
      <c r="S205" s="191"/>
      <c r="T205" s="19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86" t="s">
        <v>133</v>
      </c>
      <c r="AU205" s="186" t="s">
        <v>86</v>
      </c>
      <c r="AV205" s="13" t="s">
        <v>86</v>
      </c>
      <c r="AW205" s="13" t="s">
        <v>32</v>
      </c>
      <c r="AX205" s="13" t="s">
        <v>77</v>
      </c>
      <c r="AY205" s="186" t="s">
        <v>124</v>
      </c>
    </row>
    <row r="206" s="2" customFormat="1" ht="16.5" customHeight="1">
      <c r="A206" s="35"/>
      <c r="B206" s="169"/>
      <c r="C206" s="193" t="s">
        <v>429</v>
      </c>
      <c r="D206" s="193" t="s">
        <v>135</v>
      </c>
      <c r="E206" s="194" t="s">
        <v>430</v>
      </c>
      <c r="F206" s="195" t="s">
        <v>431</v>
      </c>
      <c r="G206" s="196" t="s">
        <v>186</v>
      </c>
      <c r="H206" s="197">
        <v>74.561999999999998</v>
      </c>
      <c r="I206" s="198"/>
      <c r="J206" s="199">
        <f>ROUND(I206*H206,0)</f>
        <v>0</v>
      </c>
      <c r="K206" s="200"/>
      <c r="L206" s="201"/>
      <c r="M206" s="202" t="s">
        <v>1</v>
      </c>
      <c r="N206" s="203" t="s">
        <v>42</v>
      </c>
      <c r="O206" s="74"/>
      <c r="P206" s="180">
        <f>O206*H206</f>
        <v>0</v>
      </c>
      <c r="Q206" s="180">
        <v>0.056120000000000003</v>
      </c>
      <c r="R206" s="180">
        <f>Q206*H206</f>
        <v>4.1844194400000001</v>
      </c>
      <c r="S206" s="180">
        <v>0</v>
      </c>
      <c r="T206" s="181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82" t="s">
        <v>138</v>
      </c>
      <c r="AT206" s="182" t="s">
        <v>135</v>
      </c>
      <c r="AU206" s="182" t="s">
        <v>86</v>
      </c>
      <c r="AY206" s="16" t="s">
        <v>124</v>
      </c>
      <c r="BE206" s="183">
        <f>IF(N206="základní",J206,0)</f>
        <v>0</v>
      </c>
      <c r="BF206" s="183">
        <f>IF(N206="snížená",J206,0)</f>
        <v>0</v>
      </c>
      <c r="BG206" s="183">
        <f>IF(N206="zákl. přenesená",J206,0)</f>
        <v>0</v>
      </c>
      <c r="BH206" s="183">
        <f>IF(N206="sníž. přenesená",J206,0)</f>
        <v>0</v>
      </c>
      <c r="BI206" s="183">
        <f>IF(N206="nulová",J206,0)</f>
        <v>0</v>
      </c>
      <c r="BJ206" s="16" t="s">
        <v>8</v>
      </c>
      <c r="BK206" s="183">
        <f>ROUND(I206*H206,0)</f>
        <v>0</v>
      </c>
      <c r="BL206" s="16" t="s">
        <v>131</v>
      </c>
      <c r="BM206" s="182" t="s">
        <v>432</v>
      </c>
    </row>
    <row r="207" s="13" customFormat="1">
      <c r="A207" s="13"/>
      <c r="B207" s="184"/>
      <c r="C207" s="13"/>
      <c r="D207" s="185" t="s">
        <v>133</v>
      </c>
      <c r="E207" s="186" t="s">
        <v>1</v>
      </c>
      <c r="F207" s="187" t="s">
        <v>433</v>
      </c>
      <c r="G207" s="13"/>
      <c r="H207" s="188">
        <v>73.099999999999994</v>
      </c>
      <c r="I207" s="189"/>
      <c r="J207" s="13"/>
      <c r="K207" s="13"/>
      <c r="L207" s="184"/>
      <c r="M207" s="190"/>
      <c r="N207" s="191"/>
      <c r="O207" s="191"/>
      <c r="P207" s="191"/>
      <c r="Q207" s="191"/>
      <c r="R207" s="191"/>
      <c r="S207" s="191"/>
      <c r="T207" s="19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86" t="s">
        <v>133</v>
      </c>
      <c r="AU207" s="186" t="s">
        <v>86</v>
      </c>
      <c r="AV207" s="13" t="s">
        <v>86</v>
      </c>
      <c r="AW207" s="13" t="s">
        <v>32</v>
      </c>
      <c r="AX207" s="13" t="s">
        <v>8</v>
      </c>
      <c r="AY207" s="186" t="s">
        <v>124</v>
      </c>
    </row>
    <row r="208" s="13" customFormat="1">
      <c r="A208" s="13"/>
      <c r="B208" s="184"/>
      <c r="C208" s="13"/>
      <c r="D208" s="185" t="s">
        <v>133</v>
      </c>
      <c r="E208" s="13"/>
      <c r="F208" s="187" t="s">
        <v>434</v>
      </c>
      <c r="G208" s="13"/>
      <c r="H208" s="188">
        <v>74.561999999999998</v>
      </c>
      <c r="I208" s="189"/>
      <c r="J208" s="13"/>
      <c r="K208" s="13"/>
      <c r="L208" s="184"/>
      <c r="M208" s="190"/>
      <c r="N208" s="191"/>
      <c r="O208" s="191"/>
      <c r="P208" s="191"/>
      <c r="Q208" s="191"/>
      <c r="R208" s="191"/>
      <c r="S208" s="191"/>
      <c r="T208" s="19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86" t="s">
        <v>133</v>
      </c>
      <c r="AU208" s="186" t="s">
        <v>86</v>
      </c>
      <c r="AV208" s="13" t="s">
        <v>86</v>
      </c>
      <c r="AW208" s="13" t="s">
        <v>3</v>
      </c>
      <c r="AX208" s="13" t="s">
        <v>8</v>
      </c>
      <c r="AY208" s="186" t="s">
        <v>124</v>
      </c>
    </row>
    <row r="209" s="2" customFormat="1" ht="24.15" customHeight="1">
      <c r="A209" s="35"/>
      <c r="B209" s="169"/>
      <c r="C209" s="170" t="s">
        <v>435</v>
      </c>
      <c r="D209" s="170" t="s">
        <v>127</v>
      </c>
      <c r="E209" s="171" t="s">
        <v>436</v>
      </c>
      <c r="F209" s="172" t="s">
        <v>437</v>
      </c>
      <c r="G209" s="173" t="s">
        <v>186</v>
      </c>
      <c r="H209" s="174">
        <v>60</v>
      </c>
      <c r="I209" s="175"/>
      <c r="J209" s="176">
        <f>ROUND(I209*H209,0)</f>
        <v>0</v>
      </c>
      <c r="K209" s="177"/>
      <c r="L209" s="36"/>
      <c r="M209" s="178" t="s">
        <v>1</v>
      </c>
      <c r="N209" s="179" t="s">
        <v>42</v>
      </c>
      <c r="O209" s="74"/>
      <c r="P209" s="180">
        <f>O209*H209</f>
        <v>0</v>
      </c>
      <c r="Q209" s="180">
        <v>0</v>
      </c>
      <c r="R209" s="180">
        <f>Q209*H209</f>
        <v>0</v>
      </c>
      <c r="S209" s="180">
        <v>0</v>
      </c>
      <c r="T209" s="181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82" t="s">
        <v>131</v>
      </c>
      <c r="AT209" s="182" t="s">
        <v>127</v>
      </c>
      <c r="AU209" s="182" t="s">
        <v>86</v>
      </c>
      <c r="AY209" s="16" t="s">
        <v>124</v>
      </c>
      <c r="BE209" s="183">
        <f>IF(N209="základní",J209,0)</f>
        <v>0</v>
      </c>
      <c r="BF209" s="183">
        <f>IF(N209="snížená",J209,0)</f>
        <v>0</v>
      </c>
      <c r="BG209" s="183">
        <f>IF(N209="zákl. přenesená",J209,0)</f>
        <v>0</v>
      </c>
      <c r="BH209" s="183">
        <f>IF(N209="sníž. přenesená",J209,0)</f>
        <v>0</v>
      </c>
      <c r="BI209" s="183">
        <f>IF(N209="nulová",J209,0)</f>
        <v>0</v>
      </c>
      <c r="BJ209" s="16" t="s">
        <v>8</v>
      </c>
      <c r="BK209" s="183">
        <f>ROUND(I209*H209,0)</f>
        <v>0</v>
      </c>
      <c r="BL209" s="16" t="s">
        <v>131</v>
      </c>
      <c r="BM209" s="182" t="s">
        <v>438</v>
      </c>
    </row>
    <row r="210" s="12" customFormat="1" ht="22.8" customHeight="1">
      <c r="A210" s="12"/>
      <c r="B210" s="156"/>
      <c r="C210" s="12"/>
      <c r="D210" s="157" t="s">
        <v>76</v>
      </c>
      <c r="E210" s="167" t="s">
        <v>439</v>
      </c>
      <c r="F210" s="167" t="s">
        <v>440</v>
      </c>
      <c r="G210" s="12"/>
      <c r="H210" s="12"/>
      <c r="I210" s="159"/>
      <c r="J210" s="168">
        <f>BK210</f>
        <v>0</v>
      </c>
      <c r="K210" s="12"/>
      <c r="L210" s="156"/>
      <c r="M210" s="161"/>
      <c r="N210" s="162"/>
      <c r="O210" s="162"/>
      <c r="P210" s="163">
        <f>SUM(P211:P216)</f>
        <v>0</v>
      </c>
      <c r="Q210" s="162"/>
      <c r="R210" s="163">
        <f>SUM(R211:R216)</f>
        <v>0</v>
      </c>
      <c r="S210" s="162"/>
      <c r="T210" s="164">
        <f>SUM(T211:T216)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157" t="s">
        <v>8</v>
      </c>
      <c r="AT210" s="165" t="s">
        <v>76</v>
      </c>
      <c r="AU210" s="165" t="s">
        <v>8</v>
      </c>
      <c r="AY210" s="157" t="s">
        <v>124</v>
      </c>
      <c r="BK210" s="166">
        <f>SUM(BK211:BK216)</f>
        <v>0</v>
      </c>
    </row>
    <row r="211" s="2" customFormat="1" ht="21.75" customHeight="1">
      <c r="A211" s="35"/>
      <c r="B211" s="169"/>
      <c r="C211" s="170" t="s">
        <v>441</v>
      </c>
      <c r="D211" s="170" t="s">
        <v>127</v>
      </c>
      <c r="E211" s="171" t="s">
        <v>442</v>
      </c>
      <c r="F211" s="172" t="s">
        <v>443</v>
      </c>
      <c r="G211" s="173" t="s">
        <v>147</v>
      </c>
      <c r="H211" s="174">
        <v>180.75999999999999</v>
      </c>
      <c r="I211" s="175"/>
      <c r="J211" s="176">
        <f>ROUND(I211*H211,0)</f>
        <v>0</v>
      </c>
      <c r="K211" s="177"/>
      <c r="L211" s="36"/>
      <c r="M211" s="178" t="s">
        <v>1</v>
      </c>
      <c r="N211" s="179" t="s">
        <v>42</v>
      </c>
      <c r="O211" s="74"/>
      <c r="P211" s="180">
        <f>O211*H211</f>
        <v>0</v>
      </c>
      <c r="Q211" s="180">
        <v>0</v>
      </c>
      <c r="R211" s="180">
        <f>Q211*H211</f>
        <v>0</v>
      </c>
      <c r="S211" s="180">
        <v>0</v>
      </c>
      <c r="T211" s="181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82" t="s">
        <v>131</v>
      </c>
      <c r="AT211" s="182" t="s">
        <v>127</v>
      </c>
      <c r="AU211" s="182" t="s">
        <v>86</v>
      </c>
      <c r="AY211" s="16" t="s">
        <v>124</v>
      </c>
      <c r="BE211" s="183">
        <f>IF(N211="základní",J211,0)</f>
        <v>0</v>
      </c>
      <c r="BF211" s="183">
        <f>IF(N211="snížená",J211,0)</f>
        <v>0</v>
      </c>
      <c r="BG211" s="183">
        <f>IF(N211="zákl. přenesená",J211,0)</f>
        <v>0</v>
      </c>
      <c r="BH211" s="183">
        <f>IF(N211="sníž. přenesená",J211,0)</f>
        <v>0</v>
      </c>
      <c r="BI211" s="183">
        <f>IF(N211="nulová",J211,0)</f>
        <v>0</v>
      </c>
      <c r="BJ211" s="16" t="s">
        <v>8</v>
      </c>
      <c r="BK211" s="183">
        <f>ROUND(I211*H211,0)</f>
        <v>0</v>
      </c>
      <c r="BL211" s="16" t="s">
        <v>131</v>
      </c>
      <c r="BM211" s="182" t="s">
        <v>444</v>
      </c>
    </row>
    <row r="212" s="2" customFormat="1" ht="24.15" customHeight="1">
      <c r="A212" s="35"/>
      <c r="B212" s="169"/>
      <c r="C212" s="170" t="s">
        <v>445</v>
      </c>
      <c r="D212" s="170" t="s">
        <v>127</v>
      </c>
      <c r="E212" s="171" t="s">
        <v>446</v>
      </c>
      <c r="F212" s="172" t="s">
        <v>447</v>
      </c>
      <c r="G212" s="173" t="s">
        <v>147</v>
      </c>
      <c r="H212" s="174">
        <v>3072.9200000000001</v>
      </c>
      <c r="I212" s="175"/>
      <c r="J212" s="176">
        <f>ROUND(I212*H212,0)</f>
        <v>0</v>
      </c>
      <c r="K212" s="177"/>
      <c r="L212" s="36"/>
      <c r="M212" s="178" t="s">
        <v>1</v>
      </c>
      <c r="N212" s="179" t="s">
        <v>42</v>
      </c>
      <c r="O212" s="74"/>
      <c r="P212" s="180">
        <f>O212*H212</f>
        <v>0</v>
      </c>
      <c r="Q212" s="180">
        <v>0</v>
      </c>
      <c r="R212" s="180">
        <f>Q212*H212</f>
        <v>0</v>
      </c>
      <c r="S212" s="180">
        <v>0</v>
      </c>
      <c r="T212" s="181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182" t="s">
        <v>131</v>
      </c>
      <c r="AT212" s="182" t="s">
        <v>127</v>
      </c>
      <c r="AU212" s="182" t="s">
        <v>86</v>
      </c>
      <c r="AY212" s="16" t="s">
        <v>124</v>
      </c>
      <c r="BE212" s="183">
        <f>IF(N212="základní",J212,0)</f>
        <v>0</v>
      </c>
      <c r="BF212" s="183">
        <f>IF(N212="snížená",J212,0)</f>
        <v>0</v>
      </c>
      <c r="BG212" s="183">
        <f>IF(N212="zákl. přenesená",J212,0)</f>
        <v>0</v>
      </c>
      <c r="BH212" s="183">
        <f>IF(N212="sníž. přenesená",J212,0)</f>
        <v>0</v>
      </c>
      <c r="BI212" s="183">
        <f>IF(N212="nulová",J212,0)</f>
        <v>0</v>
      </c>
      <c r="BJ212" s="16" t="s">
        <v>8</v>
      </c>
      <c r="BK212" s="183">
        <f>ROUND(I212*H212,0)</f>
        <v>0</v>
      </c>
      <c r="BL212" s="16" t="s">
        <v>131</v>
      </c>
      <c r="BM212" s="182" t="s">
        <v>448</v>
      </c>
    </row>
    <row r="213" s="13" customFormat="1">
      <c r="A213" s="13"/>
      <c r="B213" s="184"/>
      <c r="C213" s="13"/>
      <c r="D213" s="185" t="s">
        <v>133</v>
      </c>
      <c r="E213" s="13"/>
      <c r="F213" s="187" t="s">
        <v>449</v>
      </c>
      <c r="G213" s="13"/>
      <c r="H213" s="188">
        <v>3072.9200000000001</v>
      </c>
      <c r="I213" s="189"/>
      <c r="J213" s="13"/>
      <c r="K213" s="13"/>
      <c r="L213" s="184"/>
      <c r="M213" s="190"/>
      <c r="N213" s="191"/>
      <c r="O213" s="191"/>
      <c r="P213" s="191"/>
      <c r="Q213" s="191"/>
      <c r="R213" s="191"/>
      <c r="S213" s="191"/>
      <c r="T213" s="19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86" t="s">
        <v>133</v>
      </c>
      <c r="AU213" s="186" t="s">
        <v>86</v>
      </c>
      <c r="AV213" s="13" t="s">
        <v>86</v>
      </c>
      <c r="AW213" s="13" t="s">
        <v>3</v>
      </c>
      <c r="AX213" s="13" t="s">
        <v>8</v>
      </c>
      <c r="AY213" s="186" t="s">
        <v>124</v>
      </c>
    </row>
    <row r="214" s="2" customFormat="1" ht="37.8" customHeight="1">
      <c r="A214" s="35"/>
      <c r="B214" s="169"/>
      <c r="C214" s="170" t="s">
        <v>450</v>
      </c>
      <c r="D214" s="170" t="s">
        <v>127</v>
      </c>
      <c r="E214" s="171" t="s">
        <v>451</v>
      </c>
      <c r="F214" s="172" t="s">
        <v>452</v>
      </c>
      <c r="G214" s="173" t="s">
        <v>147</v>
      </c>
      <c r="H214" s="174">
        <v>83.391000000000005</v>
      </c>
      <c r="I214" s="175"/>
      <c r="J214" s="176">
        <f>ROUND(I214*H214,0)</f>
        <v>0</v>
      </c>
      <c r="K214" s="177"/>
      <c r="L214" s="36"/>
      <c r="M214" s="178" t="s">
        <v>1</v>
      </c>
      <c r="N214" s="179" t="s">
        <v>42</v>
      </c>
      <c r="O214" s="74"/>
      <c r="P214" s="180">
        <f>O214*H214</f>
        <v>0</v>
      </c>
      <c r="Q214" s="180">
        <v>0</v>
      </c>
      <c r="R214" s="180">
        <f>Q214*H214</f>
        <v>0</v>
      </c>
      <c r="S214" s="180">
        <v>0</v>
      </c>
      <c r="T214" s="181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82" t="s">
        <v>131</v>
      </c>
      <c r="AT214" s="182" t="s">
        <v>127</v>
      </c>
      <c r="AU214" s="182" t="s">
        <v>86</v>
      </c>
      <c r="AY214" s="16" t="s">
        <v>124</v>
      </c>
      <c r="BE214" s="183">
        <f>IF(N214="základní",J214,0)</f>
        <v>0</v>
      </c>
      <c r="BF214" s="183">
        <f>IF(N214="snížená",J214,0)</f>
        <v>0</v>
      </c>
      <c r="BG214" s="183">
        <f>IF(N214="zákl. přenesená",J214,0)</f>
        <v>0</v>
      </c>
      <c r="BH214" s="183">
        <f>IF(N214="sníž. přenesená",J214,0)</f>
        <v>0</v>
      </c>
      <c r="BI214" s="183">
        <f>IF(N214="nulová",J214,0)</f>
        <v>0</v>
      </c>
      <c r="BJ214" s="16" t="s">
        <v>8</v>
      </c>
      <c r="BK214" s="183">
        <f>ROUND(I214*H214,0)</f>
        <v>0</v>
      </c>
      <c r="BL214" s="16" t="s">
        <v>131</v>
      </c>
      <c r="BM214" s="182" t="s">
        <v>453</v>
      </c>
    </row>
    <row r="215" s="13" customFormat="1">
      <c r="A215" s="13"/>
      <c r="B215" s="184"/>
      <c r="C215" s="13"/>
      <c r="D215" s="185" t="s">
        <v>133</v>
      </c>
      <c r="E215" s="186" t="s">
        <v>1</v>
      </c>
      <c r="F215" s="187" t="s">
        <v>454</v>
      </c>
      <c r="G215" s="13"/>
      <c r="H215" s="188">
        <v>83.391000000000005</v>
      </c>
      <c r="I215" s="189"/>
      <c r="J215" s="13"/>
      <c r="K215" s="13"/>
      <c r="L215" s="184"/>
      <c r="M215" s="190"/>
      <c r="N215" s="191"/>
      <c r="O215" s="191"/>
      <c r="P215" s="191"/>
      <c r="Q215" s="191"/>
      <c r="R215" s="191"/>
      <c r="S215" s="191"/>
      <c r="T215" s="19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86" t="s">
        <v>133</v>
      </c>
      <c r="AU215" s="186" t="s">
        <v>86</v>
      </c>
      <c r="AV215" s="13" t="s">
        <v>86</v>
      </c>
      <c r="AW215" s="13" t="s">
        <v>32</v>
      </c>
      <c r="AX215" s="13" t="s">
        <v>77</v>
      </c>
      <c r="AY215" s="186" t="s">
        <v>124</v>
      </c>
    </row>
    <row r="216" s="2" customFormat="1" ht="44.25" customHeight="1">
      <c r="A216" s="35"/>
      <c r="B216" s="169"/>
      <c r="C216" s="170" t="s">
        <v>455</v>
      </c>
      <c r="D216" s="170" t="s">
        <v>127</v>
      </c>
      <c r="E216" s="171" t="s">
        <v>456</v>
      </c>
      <c r="F216" s="172" t="s">
        <v>457</v>
      </c>
      <c r="G216" s="173" t="s">
        <v>147</v>
      </c>
      <c r="H216" s="174">
        <v>79.355999999999995</v>
      </c>
      <c r="I216" s="175"/>
      <c r="J216" s="176">
        <f>ROUND(I216*H216,0)</f>
        <v>0</v>
      </c>
      <c r="K216" s="177"/>
      <c r="L216" s="36"/>
      <c r="M216" s="178" t="s">
        <v>1</v>
      </c>
      <c r="N216" s="179" t="s">
        <v>42</v>
      </c>
      <c r="O216" s="74"/>
      <c r="P216" s="180">
        <f>O216*H216</f>
        <v>0</v>
      </c>
      <c r="Q216" s="180">
        <v>0</v>
      </c>
      <c r="R216" s="180">
        <f>Q216*H216</f>
        <v>0</v>
      </c>
      <c r="S216" s="180">
        <v>0</v>
      </c>
      <c r="T216" s="181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82" t="s">
        <v>131</v>
      </c>
      <c r="AT216" s="182" t="s">
        <v>127</v>
      </c>
      <c r="AU216" s="182" t="s">
        <v>86</v>
      </c>
      <c r="AY216" s="16" t="s">
        <v>124</v>
      </c>
      <c r="BE216" s="183">
        <f>IF(N216="základní",J216,0)</f>
        <v>0</v>
      </c>
      <c r="BF216" s="183">
        <f>IF(N216="snížená",J216,0)</f>
        <v>0</v>
      </c>
      <c r="BG216" s="183">
        <f>IF(N216="zákl. přenesená",J216,0)</f>
        <v>0</v>
      </c>
      <c r="BH216" s="183">
        <f>IF(N216="sníž. přenesená",J216,0)</f>
        <v>0</v>
      </c>
      <c r="BI216" s="183">
        <f>IF(N216="nulová",J216,0)</f>
        <v>0</v>
      </c>
      <c r="BJ216" s="16" t="s">
        <v>8</v>
      </c>
      <c r="BK216" s="183">
        <f>ROUND(I216*H216,0)</f>
        <v>0</v>
      </c>
      <c r="BL216" s="16" t="s">
        <v>131</v>
      </c>
      <c r="BM216" s="182" t="s">
        <v>458</v>
      </c>
    </row>
    <row r="217" s="12" customFormat="1" ht="22.8" customHeight="1">
      <c r="A217" s="12"/>
      <c r="B217" s="156"/>
      <c r="C217" s="12"/>
      <c r="D217" s="157" t="s">
        <v>76</v>
      </c>
      <c r="E217" s="167" t="s">
        <v>142</v>
      </c>
      <c r="F217" s="167" t="s">
        <v>143</v>
      </c>
      <c r="G217" s="12"/>
      <c r="H217" s="12"/>
      <c r="I217" s="159"/>
      <c r="J217" s="168">
        <f>BK217</f>
        <v>0</v>
      </c>
      <c r="K217" s="12"/>
      <c r="L217" s="156"/>
      <c r="M217" s="161"/>
      <c r="N217" s="162"/>
      <c r="O217" s="162"/>
      <c r="P217" s="163">
        <f>P218</f>
        <v>0</v>
      </c>
      <c r="Q217" s="162"/>
      <c r="R217" s="163">
        <f>R218</f>
        <v>0</v>
      </c>
      <c r="S217" s="162"/>
      <c r="T217" s="164">
        <f>T218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157" t="s">
        <v>8</v>
      </c>
      <c r="AT217" s="165" t="s">
        <v>76</v>
      </c>
      <c r="AU217" s="165" t="s">
        <v>8</v>
      </c>
      <c r="AY217" s="157" t="s">
        <v>124</v>
      </c>
      <c r="BK217" s="166">
        <f>BK218</f>
        <v>0</v>
      </c>
    </row>
    <row r="218" s="2" customFormat="1" ht="24.15" customHeight="1">
      <c r="A218" s="35"/>
      <c r="B218" s="169"/>
      <c r="C218" s="170" t="s">
        <v>459</v>
      </c>
      <c r="D218" s="170" t="s">
        <v>127</v>
      </c>
      <c r="E218" s="171" t="s">
        <v>145</v>
      </c>
      <c r="F218" s="172" t="s">
        <v>146</v>
      </c>
      <c r="G218" s="173" t="s">
        <v>147</v>
      </c>
      <c r="H218" s="174">
        <v>129.12600000000001</v>
      </c>
      <c r="I218" s="175"/>
      <c r="J218" s="176">
        <f>ROUND(I218*H218,0)</f>
        <v>0</v>
      </c>
      <c r="K218" s="177"/>
      <c r="L218" s="36"/>
      <c r="M218" s="178" t="s">
        <v>1</v>
      </c>
      <c r="N218" s="179" t="s">
        <v>42</v>
      </c>
      <c r="O218" s="74"/>
      <c r="P218" s="180">
        <f>O218*H218</f>
        <v>0</v>
      </c>
      <c r="Q218" s="180">
        <v>0</v>
      </c>
      <c r="R218" s="180">
        <f>Q218*H218</f>
        <v>0</v>
      </c>
      <c r="S218" s="180">
        <v>0</v>
      </c>
      <c r="T218" s="181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82" t="s">
        <v>131</v>
      </c>
      <c r="AT218" s="182" t="s">
        <v>127</v>
      </c>
      <c r="AU218" s="182" t="s">
        <v>86</v>
      </c>
      <c r="AY218" s="16" t="s">
        <v>124</v>
      </c>
      <c r="BE218" s="183">
        <f>IF(N218="základní",J218,0)</f>
        <v>0</v>
      </c>
      <c r="BF218" s="183">
        <f>IF(N218="snížená",J218,0)</f>
        <v>0</v>
      </c>
      <c r="BG218" s="183">
        <f>IF(N218="zákl. přenesená",J218,0)</f>
        <v>0</v>
      </c>
      <c r="BH218" s="183">
        <f>IF(N218="sníž. přenesená",J218,0)</f>
        <v>0</v>
      </c>
      <c r="BI218" s="183">
        <f>IF(N218="nulová",J218,0)</f>
        <v>0</v>
      </c>
      <c r="BJ218" s="16" t="s">
        <v>8</v>
      </c>
      <c r="BK218" s="183">
        <f>ROUND(I218*H218,0)</f>
        <v>0</v>
      </c>
      <c r="BL218" s="16" t="s">
        <v>131</v>
      </c>
      <c r="BM218" s="182" t="s">
        <v>460</v>
      </c>
    </row>
    <row r="219" s="12" customFormat="1" ht="25.92" customHeight="1">
      <c r="A219" s="12"/>
      <c r="B219" s="156"/>
      <c r="C219" s="12"/>
      <c r="D219" s="157" t="s">
        <v>76</v>
      </c>
      <c r="E219" s="158" t="s">
        <v>226</v>
      </c>
      <c r="F219" s="158" t="s">
        <v>227</v>
      </c>
      <c r="G219" s="12"/>
      <c r="H219" s="12"/>
      <c r="I219" s="159"/>
      <c r="J219" s="160">
        <f>BK219</f>
        <v>0</v>
      </c>
      <c r="K219" s="12"/>
      <c r="L219" s="156"/>
      <c r="M219" s="161"/>
      <c r="N219" s="162"/>
      <c r="O219" s="162"/>
      <c r="P219" s="163">
        <f>P220+P222</f>
        <v>0</v>
      </c>
      <c r="Q219" s="162"/>
      <c r="R219" s="163">
        <f>R220+R222</f>
        <v>0</v>
      </c>
      <c r="S219" s="162"/>
      <c r="T219" s="164">
        <f>T220+T222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157" t="s">
        <v>125</v>
      </c>
      <c r="AT219" s="165" t="s">
        <v>76</v>
      </c>
      <c r="AU219" s="165" t="s">
        <v>77</v>
      </c>
      <c r="AY219" s="157" t="s">
        <v>124</v>
      </c>
      <c r="BK219" s="166">
        <f>BK220+BK222</f>
        <v>0</v>
      </c>
    </row>
    <row r="220" s="12" customFormat="1" ht="22.8" customHeight="1">
      <c r="A220" s="12"/>
      <c r="B220" s="156"/>
      <c r="C220" s="12"/>
      <c r="D220" s="157" t="s">
        <v>76</v>
      </c>
      <c r="E220" s="167" t="s">
        <v>461</v>
      </c>
      <c r="F220" s="167" t="s">
        <v>462</v>
      </c>
      <c r="G220" s="12"/>
      <c r="H220" s="12"/>
      <c r="I220" s="159"/>
      <c r="J220" s="168">
        <f>BK220</f>
        <v>0</v>
      </c>
      <c r="K220" s="12"/>
      <c r="L220" s="156"/>
      <c r="M220" s="161"/>
      <c r="N220" s="162"/>
      <c r="O220" s="162"/>
      <c r="P220" s="163">
        <f>P221</f>
        <v>0</v>
      </c>
      <c r="Q220" s="162"/>
      <c r="R220" s="163">
        <f>R221</f>
        <v>0</v>
      </c>
      <c r="S220" s="162"/>
      <c r="T220" s="164">
        <f>T221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157" t="s">
        <v>125</v>
      </c>
      <c r="AT220" s="165" t="s">
        <v>76</v>
      </c>
      <c r="AU220" s="165" t="s">
        <v>8</v>
      </c>
      <c r="AY220" s="157" t="s">
        <v>124</v>
      </c>
      <c r="BK220" s="166">
        <f>BK221</f>
        <v>0</v>
      </c>
    </row>
    <row r="221" s="2" customFormat="1" ht="16.5" customHeight="1">
      <c r="A221" s="35"/>
      <c r="B221" s="169"/>
      <c r="C221" s="170" t="s">
        <v>463</v>
      </c>
      <c r="D221" s="170" t="s">
        <v>127</v>
      </c>
      <c r="E221" s="171" t="s">
        <v>464</v>
      </c>
      <c r="F221" s="172" t="s">
        <v>465</v>
      </c>
      <c r="G221" s="173" t="s">
        <v>466</v>
      </c>
      <c r="H221" s="174">
        <v>1</v>
      </c>
      <c r="I221" s="175"/>
      <c r="J221" s="176">
        <f>ROUND(I221*H221,0)</f>
        <v>0</v>
      </c>
      <c r="K221" s="177"/>
      <c r="L221" s="36"/>
      <c r="M221" s="178" t="s">
        <v>1</v>
      </c>
      <c r="N221" s="179" t="s">
        <v>42</v>
      </c>
      <c r="O221" s="74"/>
      <c r="P221" s="180">
        <f>O221*H221</f>
        <v>0</v>
      </c>
      <c r="Q221" s="180">
        <v>0</v>
      </c>
      <c r="R221" s="180">
        <f>Q221*H221</f>
        <v>0</v>
      </c>
      <c r="S221" s="180">
        <v>0</v>
      </c>
      <c r="T221" s="181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182" t="s">
        <v>232</v>
      </c>
      <c r="AT221" s="182" t="s">
        <v>127</v>
      </c>
      <c r="AU221" s="182" t="s">
        <v>86</v>
      </c>
      <c r="AY221" s="16" t="s">
        <v>124</v>
      </c>
      <c r="BE221" s="183">
        <f>IF(N221="základní",J221,0)</f>
        <v>0</v>
      </c>
      <c r="BF221" s="183">
        <f>IF(N221="snížená",J221,0)</f>
        <v>0</v>
      </c>
      <c r="BG221" s="183">
        <f>IF(N221="zákl. přenesená",J221,0)</f>
        <v>0</v>
      </c>
      <c r="BH221" s="183">
        <f>IF(N221="sníž. přenesená",J221,0)</f>
        <v>0</v>
      </c>
      <c r="BI221" s="183">
        <f>IF(N221="nulová",J221,0)</f>
        <v>0</v>
      </c>
      <c r="BJ221" s="16" t="s">
        <v>8</v>
      </c>
      <c r="BK221" s="183">
        <f>ROUND(I221*H221,0)</f>
        <v>0</v>
      </c>
      <c r="BL221" s="16" t="s">
        <v>232</v>
      </c>
      <c r="BM221" s="182" t="s">
        <v>467</v>
      </c>
    </row>
    <row r="222" s="12" customFormat="1" ht="22.8" customHeight="1">
      <c r="A222" s="12"/>
      <c r="B222" s="156"/>
      <c r="C222" s="12"/>
      <c r="D222" s="157" t="s">
        <v>76</v>
      </c>
      <c r="E222" s="167" t="s">
        <v>228</v>
      </c>
      <c r="F222" s="167" t="s">
        <v>229</v>
      </c>
      <c r="G222" s="12"/>
      <c r="H222" s="12"/>
      <c r="I222" s="159"/>
      <c r="J222" s="168">
        <f>BK222</f>
        <v>0</v>
      </c>
      <c r="K222" s="12"/>
      <c r="L222" s="156"/>
      <c r="M222" s="161"/>
      <c r="N222" s="162"/>
      <c r="O222" s="162"/>
      <c r="P222" s="163">
        <f>P223</f>
        <v>0</v>
      </c>
      <c r="Q222" s="162"/>
      <c r="R222" s="163">
        <f>R223</f>
        <v>0</v>
      </c>
      <c r="S222" s="162"/>
      <c r="T222" s="164">
        <f>T223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157" t="s">
        <v>125</v>
      </c>
      <c r="AT222" s="165" t="s">
        <v>76</v>
      </c>
      <c r="AU222" s="165" t="s">
        <v>8</v>
      </c>
      <c r="AY222" s="157" t="s">
        <v>124</v>
      </c>
      <c r="BK222" s="166">
        <f>BK223</f>
        <v>0</v>
      </c>
    </row>
    <row r="223" s="2" customFormat="1" ht="16.5" customHeight="1">
      <c r="A223" s="35"/>
      <c r="B223" s="169"/>
      <c r="C223" s="170" t="s">
        <v>468</v>
      </c>
      <c r="D223" s="170" t="s">
        <v>127</v>
      </c>
      <c r="E223" s="171" t="s">
        <v>231</v>
      </c>
      <c r="F223" s="172" t="s">
        <v>229</v>
      </c>
      <c r="G223" s="173" t="s">
        <v>160</v>
      </c>
      <c r="H223" s="204"/>
      <c r="I223" s="175"/>
      <c r="J223" s="176">
        <f>ROUND(I223*H223,0)</f>
        <v>0</v>
      </c>
      <c r="K223" s="177"/>
      <c r="L223" s="36"/>
      <c r="M223" s="205" t="s">
        <v>1</v>
      </c>
      <c r="N223" s="206" t="s">
        <v>42</v>
      </c>
      <c r="O223" s="207"/>
      <c r="P223" s="208">
        <f>O223*H223</f>
        <v>0</v>
      </c>
      <c r="Q223" s="208">
        <v>0</v>
      </c>
      <c r="R223" s="208">
        <f>Q223*H223</f>
        <v>0</v>
      </c>
      <c r="S223" s="208">
        <v>0</v>
      </c>
      <c r="T223" s="209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82" t="s">
        <v>232</v>
      </c>
      <c r="AT223" s="182" t="s">
        <v>127</v>
      </c>
      <c r="AU223" s="182" t="s">
        <v>86</v>
      </c>
      <c r="AY223" s="16" t="s">
        <v>124</v>
      </c>
      <c r="BE223" s="183">
        <f>IF(N223="základní",J223,0)</f>
        <v>0</v>
      </c>
      <c r="BF223" s="183">
        <f>IF(N223="snížená",J223,0)</f>
        <v>0</v>
      </c>
      <c r="BG223" s="183">
        <f>IF(N223="zákl. přenesená",J223,0)</f>
        <v>0</v>
      </c>
      <c r="BH223" s="183">
        <f>IF(N223="sníž. přenesená",J223,0)</f>
        <v>0</v>
      </c>
      <c r="BI223" s="183">
        <f>IF(N223="nulová",J223,0)</f>
        <v>0</v>
      </c>
      <c r="BJ223" s="16" t="s">
        <v>8</v>
      </c>
      <c r="BK223" s="183">
        <f>ROUND(I223*H223,0)</f>
        <v>0</v>
      </c>
      <c r="BL223" s="16" t="s">
        <v>232</v>
      </c>
      <c r="BM223" s="182" t="s">
        <v>469</v>
      </c>
    </row>
    <row r="224" s="2" customFormat="1" ht="6.96" customHeight="1">
      <c r="A224" s="35"/>
      <c r="B224" s="57"/>
      <c r="C224" s="58"/>
      <c r="D224" s="58"/>
      <c r="E224" s="58"/>
      <c r="F224" s="58"/>
      <c r="G224" s="58"/>
      <c r="H224" s="58"/>
      <c r="I224" s="58"/>
      <c r="J224" s="58"/>
      <c r="K224" s="58"/>
      <c r="L224" s="36"/>
      <c r="M224" s="35"/>
      <c r="O224" s="35"/>
      <c r="P224" s="35"/>
      <c r="Q224" s="35"/>
      <c r="R224" s="35"/>
      <c r="S224" s="35"/>
      <c r="T224" s="35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</row>
  </sheetData>
  <autoFilter ref="C127:K223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DESKTOP-IB50O09\ZALMAN</dc:creator>
  <cp:lastModifiedBy>DESKTOP-IB50O09\ZALMAN</cp:lastModifiedBy>
  <dcterms:created xsi:type="dcterms:W3CDTF">2026-01-06T08:23:29Z</dcterms:created>
  <dcterms:modified xsi:type="dcterms:W3CDTF">2026-01-06T08:23:31Z</dcterms:modified>
</cp:coreProperties>
</file>